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II IT-A" sheetId="1" r:id="rId1"/>
    <sheet name="II IT-A Overall" sheetId="2" r:id="rId2"/>
    <sheet name="1 Faculty Comments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</sheets>
  <definedNames>
    <definedName name="_xlnm._FilterDatabase" localSheetId="1" hidden="1">'II IT-A Overall'!$A$22:$Y$106</definedName>
    <definedName name="l1c">'II IT-A Overall'!$N$20</definedName>
    <definedName name="l1p">'II IT-A'!$N$7</definedName>
    <definedName name="l2c">'II IT-A Overall'!$P$20</definedName>
    <definedName name="l2p">'II IT-A'!$P$7</definedName>
    <definedName name="l3c">'II IT-A Overall'!$R$20</definedName>
    <definedName name="l4c">'II IT-A Overall'!$T$20</definedName>
    <definedName name="l5c">'II IT-A Overall'!$V$20</definedName>
    <definedName name="lab1" localSheetId="2">'1 Faculty Comments'!#REF!</definedName>
    <definedName name="lab1" localSheetId="11">'10'!#REF!</definedName>
    <definedName name="lab1" localSheetId="3">'2'!#REF!</definedName>
    <definedName name="lab1" localSheetId="4">'3'!#REF!</definedName>
    <definedName name="lab1" localSheetId="5">'4'!#REF!</definedName>
    <definedName name="lab1" localSheetId="6">'5'!#REF!</definedName>
    <definedName name="lab1" localSheetId="7">'6'!#REF!</definedName>
    <definedName name="lab1" localSheetId="8">'7'!#REF!</definedName>
    <definedName name="lab1" localSheetId="9">'8'!#REF!</definedName>
    <definedName name="lab1" localSheetId="10">'9'!#REF!</definedName>
    <definedName name="lab1" localSheetId="1">'II IT-A Overall'!#REF!</definedName>
    <definedName name="lab1">'II IT-A'!$AC$28</definedName>
    <definedName name="lab2" localSheetId="2">'1 Faculty Comments'!#REF!</definedName>
    <definedName name="lab2" localSheetId="11">'10'!#REF!</definedName>
    <definedName name="lab2" localSheetId="3">'2'!#REF!</definedName>
    <definedName name="lab2" localSheetId="4">'3'!#REF!</definedName>
    <definedName name="lab2" localSheetId="5">'4'!#REF!</definedName>
    <definedName name="lab2" localSheetId="6">'5'!#REF!</definedName>
    <definedName name="lab2" localSheetId="7">'6'!#REF!</definedName>
    <definedName name="lab2" localSheetId="8">'7'!#REF!</definedName>
    <definedName name="lab2" localSheetId="9">'8'!#REF!</definedName>
    <definedName name="lab2" localSheetId="10">'9'!#REF!</definedName>
    <definedName name="lab2" localSheetId="1">'II IT-A Overall'!#REF!</definedName>
    <definedName name="lab2">'II IT-A'!$AC$31</definedName>
    <definedName name="lab3">'II IT-A'!$AC$34</definedName>
    <definedName name="lab4">'II IT-A'!$AC$37</definedName>
    <definedName name="lab5">'II IT-A'!$AC$40</definedName>
    <definedName name="lb4">'II IT-A'!$AC$40</definedName>
    <definedName name="pass1" localSheetId="2">'1 Faculty Comments'!$H$12</definedName>
    <definedName name="pass1" localSheetId="11">'10'!$H$12</definedName>
    <definedName name="pass1" localSheetId="3">'2'!$H$12</definedName>
    <definedName name="pass1" localSheetId="4">'3'!$H$12</definedName>
    <definedName name="pass1" localSheetId="5">'4'!$H$12</definedName>
    <definedName name="pass1" localSheetId="6">'5'!$H$12</definedName>
    <definedName name="pass1" localSheetId="7">'6'!$H$12</definedName>
    <definedName name="pass1" localSheetId="8">'7'!$H$12</definedName>
    <definedName name="pass1" localSheetId="9">'8'!$H$12</definedName>
    <definedName name="pass1" localSheetId="10">'9'!$H$12</definedName>
    <definedName name="pass1" localSheetId="1">'II IT-A Overall'!#REF!</definedName>
    <definedName name="pass1">'II IT-A'!$AE$12</definedName>
    <definedName name="pass10">'II IT-A'!$AE$37</definedName>
    <definedName name="pass2" localSheetId="2">'1 Faculty Comments'!$H$15</definedName>
    <definedName name="pass2" localSheetId="11">'10'!$H$15</definedName>
    <definedName name="pass2" localSheetId="3">'2'!$H$15</definedName>
    <definedName name="pass2" localSheetId="4">'3'!$H$15</definedName>
    <definedName name="pass2" localSheetId="5">'4'!$H$15</definedName>
    <definedName name="pass2" localSheetId="6">'5'!$H$15</definedName>
    <definedName name="pass2" localSheetId="7">'6'!$H$15</definedName>
    <definedName name="pass2" localSheetId="8">'7'!$H$15</definedName>
    <definedName name="pass2" localSheetId="9">'8'!$H$15</definedName>
    <definedName name="pass2" localSheetId="10">'9'!$H$15</definedName>
    <definedName name="pass2" localSheetId="1">'II IT-A Overall'!#REF!</definedName>
    <definedName name="pass2">'II IT-A'!$AE$15</definedName>
    <definedName name="pass3" localSheetId="2">'1 Faculty Comments'!$H$19</definedName>
    <definedName name="pass3" localSheetId="11">'10'!$H$19</definedName>
    <definedName name="pass3" localSheetId="3">'2'!$H$19</definedName>
    <definedName name="pass3" localSheetId="4">'3'!$H$19</definedName>
    <definedName name="pass3" localSheetId="5">'4'!$H$19</definedName>
    <definedName name="pass3" localSheetId="6">'5'!$H$19</definedName>
    <definedName name="pass3" localSheetId="7">'6'!$H$19</definedName>
    <definedName name="pass3" localSheetId="8">'7'!$H$19</definedName>
    <definedName name="pass3" localSheetId="9">'8'!$H$19</definedName>
    <definedName name="pass3" localSheetId="10">'9'!$H$19</definedName>
    <definedName name="pass3" localSheetId="1">'II IT-A Overall'!#REF!</definedName>
    <definedName name="pass3">'II IT-A'!$AE$18</definedName>
    <definedName name="pass4" localSheetId="2">'1 Faculty Comments'!$H$22</definedName>
    <definedName name="pass4" localSheetId="11">'10'!$H$22</definedName>
    <definedName name="pass4" localSheetId="3">'2'!$H$22</definedName>
    <definedName name="pass4" localSheetId="4">'3'!$H$22</definedName>
    <definedName name="pass4" localSheetId="5">'4'!$H$22</definedName>
    <definedName name="pass4" localSheetId="6">'5'!$H$22</definedName>
    <definedName name="pass4" localSheetId="7">'6'!$H$22</definedName>
    <definedName name="pass4" localSheetId="8">'7'!$H$22</definedName>
    <definedName name="pass4" localSheetId="9">'8'!$H$22</definedName>
    <definedName name="pass4" localSheetId="10">'9'!$H$22</definedName>
    <definedName name="pass4" localSheetId="1">'II IT-A Overall'!#REF!</definedName>
    <definedName name="pass4">'II IT-A'!$AE$21</definedName>
    <definedName name="pass5" localSheetId="2">'1 Faculty Comments'!$H$25</definedName>
    <definedName name="pass5" localSheetId="11">'10'!$H$25</definedName>
    <definedName name="pass5" localSheetId="3">'2'!$H$25</definedName>
    <definedName name="pass5" localSheetId="4">'3'!$H$25</definedName>
    <definedName name="pass5" localSheetId="5">'4'!$H$25</definedName>
    <definedName name="pass5" localSheetId="6">'5'!$H$25</definedName>
    <definedName name="pass5" localSheetId="7">'6'!$H$25</definedName>
    <definedName name="pass5" localSheetId="8">'7'!$H$25</definedName>
    <definedName name="pass5" localSheetId="9">'8'!$H$25</definedName>
    <definedName name="pass5" localSheetId="10">'9'!$H$25</definedName>
    <definedName name="pass5" localSheetId="1">'II IT-A Overall'!#REF!</definedName>
    <definedName name="pass5">'II IT-A'!$AE$24</definedName>
    <definedName name="pass6" localSheetId="2">'1 Faculty Comments'!$H$28</definedName>
    <definedName name="pass6" localSheetId="11">'10'!$H$28</definedName>
    <definedName name="pass6" localSheetId="3">'2'!$H$28</definedName>
    <definedName name="pass6" localSheetId="4">'3'!$H$28</definedName>
    <definedName name="pass6" localSheetId="5">'4'!$H$28</definedName>
    <definedName name="pass6" localSheetId="6">'5'!$H$28</definedName>
    <definedName name="pass6" localSheetId="7">'6'!$H$28</definedName>
    <definedName name="pass6" localSheetId="8">'7'!$H$28</definedName>
    <definedName name="pass6" localSheetId="9">'8'!$H$28</definedName>
    <definedName name="pass6" localSheetId="10">'9'!$H$28</definedName>
    <definedName name="pass6" localSheetId="1">'II IT-A Overall'!#REF!</definedName>
    <definedName name="pass6">'II IT-A'!#REF!</definedName>
    <definedName name="pass7" localSheetId="2">'1 Faculty Comments'!#REF!</definedName>
    <definedName name="pass7" localSheetId="11">'10'!#REF!</definedName>
    <definedName name="pass7" localSheetId="3">'2'!#REF!</definedName>
    <definedName name="pass7" localSheetId="4">'3'!#REF!</definedName>
    <definedName name="pass7" localSheetId="5">'4'!#REF!</definedName>
    <definedName name="pass7" localSheetId="6">'5'!#REF!</definedName>
    <definedName name="pass7" localSheetId="7">'6'!#REF!</definedName>
    <definedName name="pass7" localSheetId="8">'7'!#REF!</definedName>
    <definedName name="pass7" localSheetId="9">'8'!#REF!</definedName>
    <definedName name="pass7" localSheetId="10">'9'!#REF!</definedName>
    <definedName name="pass7" localSheetId="1">'II IT-A Overall'!#REF!</definedName>
    <definedName name="pass7">'II IT-A'!$AE$28</definedName>
    <definedName name="pass8" localSheetId="2">'1 Faculty Comments'!#REF!</definedName>
    <definedName name="pass8" localSheetId="11">'10'!#REF!</definedName>
    <definedName name="pass8" localSheetId="3">'2'!#REF!</definedName>
    <definedName name="pass8" localSheetId="4">'3'!#REF!</definedName>
    <definedName name="pass8" localSheetId="5">'4'!#REF!</definedName>
    <definedName name="pass8" localSheetId="6">'5'!#REF!</definedName>
    <definedName name="pass8" localSheetId="7">'6'!#REF!</definedName>
    <definedName name="pass8" localSheetId="8">'7'!#REF!</definedName>
    <definedName name="pass8" localSheetId="9">'8'!#REF!</definedName>
    <definedName name="pass8" localSheetId="10">'9'!#REF!</definedName>
    <definedName name="pass8" localSheetId="1">'II IT-A Overall'!#REF!</definedName>
    <definedName name="pass8">'II IT-A'!$AE$31</definedName>
    <definedName name="pass9">'II IT-A'!$AE$34</definedName>
    <definedName name="_xlnm.Print_Area" localSheetId="2">'1 Faculty Comments'!$A$4:$U$50</definedName>
    <definedName name="_xlnm.Print_Area" localSheetId="11">'10'!$A$4:$U$50</definedName>
    <definedName name="_xlnm.Print_Area" localSheetId="3">'2'!$A$4:$U$50</definedName>
    <definedName name="_xlnm.Print_Area" localSheetId="4">'3'!$A$4:$U$50</definedName>
    <definedName name="_xlnm.Print_Area" localSheetId="5">'4'!$A$4:$U$50</definedName>
    <definedName name="_xlnm.Print_Area" localSheetId="6">'5'!$A$4:$U$50</definedName>
    <definedName name="_xlnm.Print_Area" localSheetId="7">'6'!$A$4:$U$50</definedName>
    <definedName name="_xlnm.Print_Area" localSheetId="8">'7'!$A$4:$U$50</definedName>
    <definedName name="_xlnm.Print_Area" localSheetId="9">'8'!$A$4:$U$50</definedName>
    <definedName name="_xlnm.Print_Area" localSheetId="10">'9'!$A$4:$U$50</definedName>
    <definedName name="_xlnm.Print_Area" localSheetId="0">'II IT-A'!$X$4:$AR$57</definedName>
    <definedName name="_xlnm.Print_Area" localSheetId="1">'II IT-A Overall'!$A$2:$Y$113</definedName>
    <definedName name="_xlnm.Print_Titles" localSheetId="1">'II IT-A Overall'!$18:$21</definedName>
    <definedName name="s1c">'II IT-A Overall'!$D$20</definedName>
    <definedName name="s1p">'II IT-A'!$D$7</definedName>
    <definedName name="s2c">'II IT-A Overall'!$F$20</definedName>
    <definedName name="s2p">'II IT-A'!$F$7</definedName>
    <definedName name="s3c">'II IT-A Overall'!$H$20</definedName>
    <definedName name="s3p">'II IT-A'!$H$7</definedName>
    <definedName name="s4c">'II IT-A Overall'!$J$20</definedName>
    <definedName name="s4p">'II IT-A'!$J$7</definedName>
    <definedName name="s5c">'II IT-A Overall'!$L$20</definedName>
    <definedName name="s5p">'II IT-A'!$L$7</definedName>
    <definedName name="s6c">'II IT-A Overall'!#REF!</definedName>
    <definedName name="s6p">'II IT-A'!#REF!</definedName>
    <definedName name="sub1" localSheetId="2">'1 Faculty Comments'!$F$12</definedName>
    <definedName name="sub1" localSheetId="11">'10'!$F$12</definedName>
    <definedName name="sub1" localSheetId="3">'2'!$F$12</definedName>
    <definedName name="sub1" localSheetId="4">'3'!$F$12</definedName>
    <definedName name="sub1" localSheetId="5">'4'!$F$12</definedName>
    <definedName name="sub1" localSheetId="6">'5'!$F$12</definedName>
    <definedName name="sub1" localSheetId="7">'6'!$F$12</definedName>
    <definedName name="sub1" localSheetId="8">'7'!$F$12</definedName>
    <definedName name="sub1" localSheetId="9">'8'!$F$12</definedName>
    <definedName name="sub1" localSheetId="10">'9'!$F$12</definedName>
    <definedName name="sub1" localSheetId="1">'II IT-A Overall'!#REF!</definedName>
    <definedName name="sub1">'II IT-A'!$AC$12</definedName>
    <definedName name="sub2" localSheetId="2">'1 Faculty Comments'!$F$15</definedName>
    <definedName name="sub2" localSheetId="11">'10'!$F$15</definedName>
    <definedName name="sub2" localSheetId="3">'2'!$F$15</definedName>
    <definedName name="sub2" localSheetId="4">'3'!$F$15</definedName>
    <definedName name="sub2" localSheetId="5">'4'!$F$15</definedName>
    <definedName name="sub2" localSheetId="6">'5'!$F$15</definedName>
    <definedName name="sub2" localSheetId="7">'6'!$F$15</definedName>
    <definedName name="sub2" localSheetId="8">'7'!$F$15</definedName>
    <definedName name="sub2" localSheetId="9">'8'!$F$15</definedName>
    <definedName name="sub2" localSheetId="10">'9'!$F$15</definedName>
    <definedName name="sub2" localSheetId="1">'II IT-A Overall'!#REF!</definedName>
    <definedName name="sub2">'II IT-A'!$AC$15</definedName>
    <definedName name="sub3" localSheetId="2">'1 Faculty Comments'!$F$19</definedName>
    <definedName name="sub3" localSheetId="11">'10'!$F$19</definedName>
    <definedName name="sub3" localSheetId="3">'2'!$F$19</definedName>
    <definedName name="sub3" localSheetId="4">'3'!$F$19</definedName>
    <definedName name="sub3" localSheetId="5">'4'!$F$19</definedName>
    <definedName name="sub3" localSheetId="6">'5'!$F$19</definedName>
    <definedName name="sub3" localSheetId="7">'6'!$F$19</definedName>
    <definedName name="sub3" localSheetId="8">'7'!$F$19</definedName>
    <definedName name="sub3" localSheetId="9">'8'!$F$19</definedName>
    <definedName name="sub3" localSheetId="10">'9'!$F$19</definedName>
    <definedName name="sub3" localSheetId="1">'II IT-A Overall'!#REF!</definedName>
    <definedName name="sub3">'II IT-A'!$AC$18</definedName>
    <definedName name="sub4" localSheetId="2">'1 Faculty Comments'!$F$22</definedName>
    <definedName name="sub4" localSheetId="11">'10'!$F$22</definedName>
    <definedName name="sub4" localSheetId="3">'2'!$F$22</definedName>
    <definedName name="sub4" localSheetId="4">'3'!$F$22</definedName>
    <definedName name="sub4" localSheetId="5">'4'!$F$22</definedName>
    <definedName name="sub4" localSheetId="6">'5'!$F$22</definedName>
    <definedName name="sub4" localSheetId="7">'6'!$F$22</definedName>
    <definedName name="sub4" localSheetId="8">'7'!$F$22</definedName>
    <definedName name="sub4" localSheetId="9">'8'!$F$22</definedName>
    <definedName name="sub4" localSheetId="10">'9'!$F$22</definedName>
    <definedName name="sub4" localSheetId="1">'II IT-A Overall'!#REF!</definedName>
    <definedName name="sub4">'II IT-A'!$AC$21</definedName>
    <definedName name="sub5" localSheetId="2">'1 Faculty Comments'!$F$25</definedName>
    <definedName name="sub5" localSheetId="11">'10'!$F$25</definedName>
    <definedName name="sub5" localSheetId="3">'2'!$F$25</definedName>
    <definedName name="sub5" localSheetId="4">'3'!$F$25</definedName>
    <definedName name="sub5" localSheetId="5">'4'!$F$25</definedName>
    <definedName name="sub5" localSheetId="6">'5'!$F$25</definedName>
    <definedName name="sub5" localSheetId="7">'6'!$F$25</definedName>
    <definedName name="sub5" localSheetId="8">'7'!$F$25</definedName>
    <definedName name="sub5" localSheetId="9">'8'!$F$25</definedName>
    <definedName name="sub5" localSheetId="10">'9'!$F$25</definedName>
    <definedName name="sub5" localSheetId="1">'II IT-A Overall'!#REF!</definedName>
    <definedName name="sub5">'II IT-A'!$AC$24</definedName>
    <definedName name="sub6" localSheetId="2">'1 Faculty Comments'!$F$28</definedName>
    <definedName name="sub6" localSheetId="11">'10'!$F$28</definedName>
    <definedName name="sub6" localSheetId="3">'2'!$F$28</definedName>
    <definedName name="sub6" localSheetId="4">'3'!$F$28</definedName>
    <definedName name="sub6" localSheetId="5">'4'!$F$28</definedName>
    <definedName name="sub6" localSheetId="6">'5'!$F$28</definedName>
    <definedName name="sub6" localSheetId="7">'6'!$F$28</definedName>
    <definedName name="sub6" localSheetId="8">'7'!$F$28</definedName>
    <definedName name="sub6" localSheetId="9">'8'!$F$28</definedName>
    <definedName name="sub6" localSheetId="10">'9'!$F$28</definedName>
    <definedName name="sub6" localSheetId="1">'II IT-A Overall'!#REF!</definedName>
    <definedName name="sub6">'II IT-A'!#REF!</definedName>
  </definedNames>
  <calcPr fullCalcOnLoad="1"/>
</workbook>
</file>

<file path=xl/comments2.xml><?xml version="1.0" encoding="utf-8"?>
<comments xmlns="http://schemas.openxmlformats.org/spreadsheetml/2006/main">
  <authors>
    <author>Kittus</author>
  </authors>
  <commentList>
    <comment ref="A22" authorId="0">
      <text>
        <r>
          <rPr>
            <b/>
            <sz val="9"/>
            <rFont val="Tahoma"/>
            <family val="0"/>
          </rPr>
          <t>Kittus:</t>
        </r>
        <r>
          <rPr>
            <sz val="9"/>
            <rFont val="Tahoma"/>
            <family val="0"/>
          </rPr>
          <t xml:space="preserve">
To hide empty rows below
Click --&gt; Customize --&gt; OK</t>
        </r>
      </text>
    </comment>
  </commentList>
</comments>
</file>

<file path=xl/sharedStrings.xml><?xml version="1.0" encoding="utf-8"?>
<sst xmlns="http://schemas.openxmlformats.org/spreadsheetml/2006/main" count="1495" uniqueCount="173">
  <si>
    <t>Grade</t>
  </si>
  <si>
    <t>A+</t>
  </si>
  <si>
    <t>B</t>
  </si>
  <si>
    <t>A</t>
  </si>
  <si>
    <t>C</t>
  </si>
  <si>
    <t>B+</t>
  </si>
  <si>
    <t>O</t>
  </si>
  <si>
    <t>Roll No</t>
  </si>
  <si>
    <t>S.No</t>
  </si>
  <si>
    <t>Credits</t>
  </si>
  <si>
    <t>RESULT ANALYSIS</t>
  </si>
  <si>
    <t>No. of Students appeared</t>
  </si>
  <si>
    <t>No. of Students Absent</t>
  </si>
  <si>
    <t>No. of students passed</t>
  </si>
  <si>
    <t>No. of students failed</t>
  </si>
  <si>
    <t>%</t>
  </si>
  <si>
    <t>Total</t>
  </si>
  <si>
    <t>Name of the Faculty (Branch)</t>
  </si>
  <si>
    <t>No. of Students Detained</t>
  </si>
  <si>
    <t xml:space="preserve">Grades &amp; Credits </t>
  </si>
  <si>
    <t>Labs :</t>
  </si>
  <si>
    <t>Subject Code &amp; Name</t>
  </si>
  <si>
    <t/>
  </si>
  <si>
    <t>Overall Analysis :</t>
  </si>
  <si>
    <t>Subject</t>
  </si>
  <si>
    <t>Name</t>
  </si>
  <si>
    <t>Pass</t>
  </si>
  <si>
    <t>Pass %</t>
  </si>
  <si>
    <t>Fail</t>
  </si>
  <si>
    <t>Fail %</t>
  </si>
  <si>
    <t>Prepared By</t>
  </si>
  <si>
    <t>Name :</t>
  </si>
  <si>
    <t>HoD</t>
  </si>
  <si>
    <t>Principal</t>
  </si>
  <si>
    <t xml:space="preserve">Verified By </t>
  </si>
  <si>
    <t>Result</t>
  </si>
  <si>
    <t>No. of Passed :</t>
  </si>
  <si>
    <t>No. of Failed :</t>
  </si>
  <si>
    <t>Total Appeared :</t>
  </si>
  <si>
    <t>No. of Absent :</t>
  </si>
  <si>
    <t>Failed Students Analysis  -  Faculty &amp; HoD Comments</t>
  </si>
  <si>
    <t>Student ID</t>
  </si>
  <si>
    <t>Name of the Student</t>
  </si>
  <si>
    <t>Internal</t>
  </si>
  <si>
    <t>External</t>
  </si>
  <si>
    <t>1 Month</t>
  </si>
  <si>
    <t>2 Month</t>
  </si>
  <si>
    <t>3 Month</t>
  </si>
  <si>
    <t>4 Month</t>
  </si>
  <si>
    <t>Month wise Attendance ( Attended / Total)</t>
  </si>
  <si>
    <t>Faculty Comments</t>
  </si>
  <si>
    <t>HOD Comments</t>
  </si>
  <si>
    <t>Sem End</t>
  </si>
  <si>
    <t>Marks</t>
  </si>
  <si>
    <t>Sign. Of HoD</t>
  </si>
  <si>
    <t>Sign. Of Faculty</t>
  </si>
  <si>
    <t>Prepared by….</t>
  </si>
  <si>
    <t>Kittu's</t>
  </si>
  <si>
    <t>Department of IT</t>
  </si>
  <si>
    <t>SGPA</t>
  </si>
  <si>
    <t>Gr Points</t>
  </si>
  <si>
    <r>
      <t>∑</t>
    </r>
    <r>
      <rPr>
        <b/>
        <sz val="10"/>
        <rFont val="Arial"/>
        <family val="2"/>
      </rPr>
      <t>(Ci * Gi)</t>
    </r>
  </si>
  <si>
    <t>:</t>
  </si>
  <si>
    <t>SGPA Analysis</t>
  </si>
  <si>
    <t>&gt;= 80%</t>
  </si>
  <si>
    <t>&gt;= 70%</t>
  </si>
  <si>
    <t>&gt;= 60%</t>
  </si>
  <si>
    <t>&gt;= 50%</t>
  </si>
  <si>
    <t>&lt;= 50%</t>
  </si>
  <si>
    <t>G Deepthi[Physics]</t>
  </si>
  <si>
    <t>K Padma[Maths]</t>
  </si>
  <si>
    <t>G Sangeetha[Maths]</t>
  </si>
  <si>
    <t>R Divya Bharathi[Chemistry]</t>
  </si>
  <si>
    <t xml:space="preserve">Name of the Branch : Computer Science and Engineering  -  B Section </t>
  </si>
  <si>
    <t>M Vinod[CSE]</t>
  </si>
  <si>
    <t>V Pushparani[GE]</t>
  </si>
  <si>
    <t>16321A1201</t>
  </si>
  <si>
    <t>16321A1202</t>
  </si>
  <si>
    <t>16321A1203</t>
  </si>
  <si>
    <t>16321A1204</t>
  </si>
  <si>
    <t>16321A1205</t>
  </si>
  <si>
    <t>16321A1206</t>
  </si>
  <si>
    <t>16321A1207</t>
  </si>
  <si>
    <t>16321A1208</t>
  </si>
  <si>
    <t>16321A1209</t>
  </si>
  <si>
    <t>16321A1210</t>
  </si>
  <si>
    <t>16321A1211</t>
  </si>
  <si>
    <t>16321A1212</t>
  </si>
  <si>
    <t>16321A1213</t>
  </si>
  <si>
    <t>16321A1214</t>
  </si>
  <si>
    <t>16321A1216</t>
  </si>
  <si>
    <t>16321A1217</t>
  </si>
  <si>
    <t>16321A1218</t>
  </si>
  <si>
    <t>16321A1222</t>
  </si>
  <si>
    <t>16321A1223</t>
  </si>
  <si>
    <t>16321A1224</t>
  </si>
  <si>
    <t>16321A1225</t>
  </si>
  <si>
    <t>16321A1226</t>
  </si>
  <si>
    <t>16321A1227</t>
  </si>
  <si>
    <t>16321A1228</t>
  </si>
  <si>
    <t>16321A1229</t>
  </si>
  <si>
    <t>16321A1230</t>
  </si>
  <si>
    <t>16321A1231</t>
  </si>
  <si>
    <t>16321A1232</t>
  </si>
  <si>
    <t>16321A1233</t>
  </si>
  <si>
    <t>16321A1234</t>
  </si>
  <si>
    <t>16321A1235</t>
  </si>
  <si>
    <t>16321A1236</t>
  </si>
  <si>
    <t>16321A1237</t>
  </si>
  <si>
    <t>16321A1238</t>
  </si>
  <si>
    <t>16321A1239</t>
  </si>
  <si>
    <t>16321A1241</t>
  </si>
  <si>
    <t>16321A1242</t>
  </si>
  <si>
    <t>16321A1243</t>
  </si>
  <si>
    <t>16321A1244</t>
  </si>
  <si>
    <t>16321A1245</t>
  </si>
  <si>
    <t>16321A1246</t>
  </si>
  <si>
    <t>16321A1247</t>
  </si>
  <si>
    <t>16321A1248</t>
  </si>
  <si>
    <t>16321A1249</t>
  </si>
  <si>
    <t>16321A1250</t>
  </si>
  <si>
    <t>16321A1251</t>
  </si>
  <si>
    <t>16321A1252</t>
  </si>
  <si>
    <t>16321A1253</t>
  </si>
  <si>
    <t>16321A1254</t>
  </si>
  <si>
    <t>16321A1255</t>
  </si>
  <si>
    <t>16321A1256</t>
  </si>
  <si>
    <t>16321A1257</t>
  </si>
  <si>
    <t>16321A1258</t>
  </si>
  <si>
    <t>16321A1259</t>
  </si>
  <si>
    <t>16321A1260</t>
  </si>
  <si>
    <t>F</t>
  </si>
  <si>
    <t>133BM</t>
  </si>
  <si>
    <t>133BD</t>
  </si>
  <si>
    <t>133AG</t>
  </si>
  <si>
    <t>133AJ</t>
  </si>
  <si>
    <t>OOPT JAVA</t>
  </si>
  <si>
    <t>EST</t>
  </si>
  <si>
    <t>M-IV</t>
  </si>
  <si>
    <t>DS C++</t>
  </si>
  <si>
    <t>DLD</t>
  </si>
  <si>
    <t>DS C++ LAB</t>
  </si>
  <si>
    <t>IT WORKSHOP</t>
  </si>
  <si>
    <t>dd</t>
  </si>
  <si>
    <t>f</t>
  </si>
  <si>
    <t>16321A1261</t>
  </si>
  <si>
    <t>16321A1262</t>
  </si>
  <si>
    <t>16321A1263</t>
  </si>
  <si>
    <t>16321A1264</t>
  </si>
  <si>
    <t>16321A1265</t>
  </si>
  <si>
    <t>16321A1266</t>
  </si>
  <si>
    <t>16321A1267</t>
  </si>
  <si>
    <t>16321A1268</t>
  </si>
  <si>
    <t>16321A1269</t>
  </si>
  <si>
    <t>16321A1270</t>
  </si>
  <si>
    <t>16321A1271</t>
  </si>
  <si>
    <t>16321A1272</t>
  </si>
  <si>
    <t>16321A1273</t>
  </si>
  <si>
    <t>16321A1274</t>
  </si>
  <si>
    <t>16321A1275</t>
  </si>
  <si>
    <t>16321A1276</t>
  </si>
  <si>
    <t>16321A1277</t>
  </si>
  <si>
    <t>16321A1278</t>
  </si>
  <si>
    <t>16321A1279</t>
  </si>
  <si>
    <t>16321A1280</t>
  </si>
  <si>
    <t>16321A1281</t>
  </si>
  <si>
    <t>16321A1282</t>
  </si>
  <si>
    <t>16321A1283</t>
  </si>
  <si>
    <t>16321A1284</t>
  </si>
  <si>
    <t xml:space="preserve">I B.Pharm.,  II Semester, Regular Exams - May, 2017 [ Academic Year 2016 - 2017 ] </t>
  </si>
  <si>
    <t>ffs</t>
  </si>
  <si>
    <t>ddd</t>
  </si>
  <si>
    <t>Bhoj Reddy Engineering College for Women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</si>
</sst>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12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4"/>
      <name val="Arial"/>
      <family val="0"/>
    </font>
    <font>
      <b/>
      <sz val="18"/>
      <name val="Arial"/>
      <family val="2"/>
    </font>
    <font>
      <i/>
      <sz val="16"/>
      <color indexed="15"/>
      <name val="Brush Script MT"/>
      <family val="4"/>
    </font>
    <font>
      <u val="single"/>
      <sz val="18"/>
      <color indexed="13"/>
      <name val="Harlow Solid Italic"/>
      <family val="5"/>
    </font>
    <font>
      <sz val="10"/>
      <color indexed="15"/>
      <name val="Bodoni MT"/>
      <family val="1"/>
    </font>
    <font>
      <sz val="16"/>
      <name val="Arial Rounded MT Bold"/>
      <family val="2"/>
    </font>
    <font>
      <sz val="10"/>
      <color indexed="9"/>
      <name val="Arial"/>
      <family val="0"/>
    </font>
    <font>
      <b/>
      <sz val="16"/>
      <color indexed="18"/>
      <name val="Arial"/>
      <family val="2"/>
    </font>
    <font>
      <sz val="8"/>
      <name val="Tahoma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b/>
      <sz val="10.5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1.25"/>
      <color indexed="8"/>
      <name val="Arial"/>
      <family val="2"/>
    </font>
    <font>
      <sz val="1"/>
      <color indexed="8"/>
      <name val="Arial"/>
      <family val="2"/>
    </font>
    <font>
      <b/>
      <sz val="1"/>
      <color indexed="8"/>
      <name val="Arial"/>
      <family val="2"/>
    </font>
    <font>
      <b/>
      <i/>
      <sz val="1"/>
      <color indexed="8"/>
      <name val="Arial"/>
      <family val="2"/>
    </font>
    <font>
      <i/>
      <sz val="1"/>
      <color indexed="8"/>
      <name val="Arial"/>
      <family val="2"/>
    </font>
    <font>
      <b/>
      <u val="single"/>
      <sz val="1.25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2.5"/>
      <color indexed="8"/>
      <name val="Arial"/>
      <family val="2"/>
    </font>
    <font>
      <sz val="2.75"/>
      <color indexed="8"/>
      <name val="Arial"/>
      <family val="2"/>
    </font>
    <font>
      <b/>
      <sz val="2.75"/>
      <color indexed="8"/>
      <name val="Arial"/>
      <family val="2"/>
    </font>
    <font>
      <b/>
      <i/>
      <sz val="2.75"/>
      <color indexed="8"/>
      <name val="Arial"/>
      <family val="2"/>
    </font>
    <font>
      <i/>
      <sz val="2.75"/>
      <color indexed="8"/>
      <name val="Arial"/>
      <family val="2"/>
    </font>
    <font>
      <b/>
      <u val="single"/>
      <sz val="3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23" fillId="0" borderId="11" xfId="57" applyFont="1" applyFill="1" applyBorder="1" applyAlignment="1">
      <alignment horizontal="center" vertical="center" wrapText="1"/>
      <protection/>
    </xf>
    <xf numFmtId="1" fontId="24" fillId="0" borderId="10" xfId="57" applyNumberFormat="1" applyFont="1" applyFill="1" applyBorder="1" applyAlignment="1">
      <alignment horizontal="center" vertical="center" wrapText="1"/>
      <protection/>
    </xf>
    <xf numFmtId="49" fontId="18" fillId="0" borderId="10" xfId="57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10" xfId="57" applyFont="1" applyFill="1" applyBorder="1" applyAlignment="1">
      <alignment horizontal="center" vertical="center" wrapText="1" shrinkToFit="1"/>
      <protection/>
    </xf>
    <xf numFmtId="1" fontId="0" fillId="0" borderId="0" xfId="0" applyNumberForma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7" fillId="0" borderId="0" xfId="57" applyFont="1" applyFill="1" applyAlignment="1" applyProtection="1">
      <alignment vertical="center" wrapText="1"/>
      <protection/>
    </xf>
    <xf numFmtId="0" fontId="25" fillId="0" borderId="0" xfId="57" applyFont="1" applyFill="1" applyAlignment="1" applyProtection="1">
      <alignment vertical="center" wrapText="1"/>
      <protection/>
    </xf>
    <xf numFmtId="0" fontId="28" fillId="0" borderId="0" xfId="57" applyFont="1" applyFill="1" applyAlignment="1" applyProtection="1">
      <alignment horizontal="center" vertical="center" wrapText="1"/>
      <protection/>
    </xf>
    <xf numFmtId="0" fontId="28" fillId="0" borderId="0" xfId="57" applyFont="1" applyFill="1" applyAlignment="1" applyProtection="1">
      <alignment vertical="center" wrapText="1"/>
      <protection/>
    </xf>
    <xf numFmtId="0" fontId="29" fillId="0" borderId="0" xfId="57" applyFont="1" applyFill="1" applyAlignment="1" applyProtection="1">
      <alignment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center" vertical="center" wrapText="1"/>
      <protection/>
    </xf>
    <xf numFmtId="49" fontId="18" fillId="0" borderId="10" xfId="57" applyNumberFormat="1" applyFont="1" applyFill="1" applyBorder="1" applyAlignment="1" applyProtection="1">
      <alignment horizontal="center" vertical="center" wrapText="1"/>
      <protection/>
    </xf>
    <xf numFmtId="0" fontId="23" fillId="0" borderId="10" xfId="57" applyFont="1" applyFill="1" applyBorder="1" applyAlignment="1" applyProtection="1">
      <alignment horizontal="center" vertical="center" wrapText="1"/>
      <protection/>
    </xf>
    <xf numFmtId="0" fontId="26" fillId="0" borderId="10" xfId="57" applyFont="1" applyFill="1" applyBorder="1" applyAlignment="1" applyProtection="1">
      <alignment horizontal="center" vertical="center" wrapText="1" shrinkToFit="1"/>
      <protection/>
    </xf>
    <xf numFmtId="0" fontId="24" fillId="0" borderId="10" xfId="57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26" fillId="0" borderId="14" xfId="57" applyFont="1" applyFill="1" applyBorder="1" applyAlignment="1" applyProtection="1">
      <alignment horizontal="center" vertical="center" wrapText="1" shrinkToFit="1"/>
      <protection/>
    </xf>
    <xf numFmtId="1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0" fillId="24" borderId="0" xfId="0" applyFill="1" applyAlignment="1">
      <alignment/>
    </xf>
    <xf numFmtId="0" fontId="29" fillId="0" borderId="0" xfId="57" applyFont="1" applyFill="1" applyAlignment="1" applyProtection="1">
      <alignment horizontal="center" vertical="center" wrapText="1"/>
      <protection/>
    </xf>
    <xf numFmtId="0" fontId="40" fillId="0" borderId="0" xfId="0" applyFont="1" applyFill="1" applyAlignment="1" applyProtection="1">
      <alignment horizontal="center" vertical="center" wrapText="1"/>
      <protection/>
    </xf>
    <xf numFmtId="0" fontId="35" fillId="25" borderId="10" xfId="0" applyFont="1" applyFill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 applyBorder="1" applyAlignment="1" applyProtection="1">
      <alignment horizontal="center" vertical="center" wrapText="1"/>
      <protection/>
    </xf>
    <xf numFmtId="0" fontId="29" fillId="0" borderId="15" xfId="57" applyFont="1" applyFill="1" applyBorder="1" applyAlignment="1" applyProtection="1">
      <alignment horizontal="center" vertical="center" wrapText="1"/>
      <protection/>
    </xf>
    <xf numFmtId="0" fontId="29" fillId="0" borderId="16" xfId="57" applyFont="1" applyFill="1" applyBorder="1" applyAlignment="1" applyProtection="1">
      <alignment horizontal="center" vertical="center" wrapText="1"/>
      <protection/>
    </xf>
    <xf numFmtId="0" fontId="29" fillId="0" borderId="17" xfId="57" applyFont="1" applyFill="1" applyBorder="1" applyAlignment="1" applyProtection="1">
      <alignment horizontal="center" vertical="center" wrapText="1"/>
      <protection/>
    </xf>
    <xf numFmtId="0" fontId="29" fillId="0" borderId="18" xfId="57" applyFont="1" applyFill="1" applyBorder="1" applyAlignment="1" applyProtection="1">
      <alignment horizontal="center" vertical="center" wrapText="1"/>
      <protection/>
    </xf>
    <xf numFmtId="0" fontId="29" fillId="0" borderId="19" xfId="57" applyFont="1" applyFill="1" applyBorder="1" applyAlignment="1" applyProtection="1">
      <alignment horizontal="center" vertical="center" wrapText="1"/>
      <protection/>
    </xf>
    <xf numFmtId="0" fontId="41" fillId="0" borderId="20" xfId="57" applyFont="1" applyFill="1" applyBorder="1" applyAlignment="1" applyProtection="1">
      <alignment horizontal="center" vertical="center" wrapText="1"/>
      <protection/>
    </xf>
    <xf numFmtId="0" fontId="41" fillId="0" borderId="21" xfId="57" applyFont="1" applyFill="1" applyBorder="1" applyAlignment="1" applyProtection="1">
      <alignment horizontal="center" vertical="center" wrapText="1"/>
      <protection/>
    </xf>
    <xf numFmtId="0" fontId="41" fillId="0" borderId="22" xfId="57" applyFont="1" applyFill="1" applyBorder="1" applyAlignment="1" applyProtection="1">
      <alignment horizontal="center" vertical="center" wrapText="1"/>
      <protection/>
    </xf>
    <xf numFmtId="0" fontId="29" fillId="0" borderId="23" xfId="57" applyFont="1" applyFill="1" applyBorder="1" applyAlignment="1" applyProtection="1">
      <alignment horizontal="center" vertical="center" wrapText="1"/>
      <protection/>
    </xf>
    <xf numFmtId="0" fontId="29" fillId="0" borderId="24" xfId="57" applyFont="1" applyFill="1" applyBorder="1" applyAlignment="1" applyProtection="1">
      <alignment horizontal="center" vertical="center" wrapText="1"/>
      <protection/>
    </xf>
    <xf numFmtId="2" fontId="29" fillId="0" borderId="10" xfId="0" applyNumberFormat="1" applyFont="1" applyBorder="1" applyAlignment="1" applyProtection="1">
      <alignment horizontal="center" vertical="center" wrapText="1"/>
      <protection/>
    </xf>
    <xf numFmtId="1" fontId="29" fillId="0" borderId="25" xfId="57" applyNumberFormat="1" applyFont="1" applyFill="1" applyBorder="1" applyAlignment="1" applyProtection="1">
      <alignment horizontal="center" vertical="center" wrapText="1"/>
      <protection/>
    </xf>
    <xf numFmtId="1" fontId="23" fillId="0" borderId="10" xfId="57" applyNumberFormat="1" applyFont="1" applyFill="1" applyBorder="1" applyAlignment="1">
      <alignment horizontal="center" vertical="center" wrapText="1"/>
      <protection/>
    </xf>
    <xf numFmtId="1" fontId="23" fillId="0" borderId="10" xfId="57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17" borderId="26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center" vertical="center" wrapText="1" shrinkToFit="1"/>
      <protection/>
    </xf>
    <xf numFmtId="0" fontId="26" fillId="0" borderId="0" xfId="57" applyFont="1" applyBorder="1" applyAlignment="1" applyProtection="1">
      <alignment horizontal="center" vertical="center" wrapText="1"/>
      <protection locked="0"/>
    </xf>
    <xf numFmtId="0" fontId="23" fillId="0" borderId="0" xfId="57" applyFont="1" applyFill="1" applyBorder="1" applyAlignment="1" applyProtection="1">
      <alignment horizontal="center" vertical="center" wrapText="1"/>
      <protection locked="0"/>
    </xf>
    <xf numFmtId="0" fontId="24" fillId="0" borderId="0" xfId="57" applyFont="1" applyFill="1" applyBorder="1" applyAlignment="1">
      <alignment horizontal="center" vertical="center" wrapText="1"/>
      <protection/>
    </xf>
    <xf numFmtId="1" fontId="24" fillId="0" borderId="0" xfId="57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1" fontId="24" fillId="0" borderId="17" xfId="57" applyNumberFormat="1" applyFont="1" applyFill="1" applyBorder="1" applyAlignment="1">
      <alignment horizontal="center" vertical="center" wrapText="1"/>
      <protection/>
    </xf>
    <xf numFmtId="1" fontId="24" fillId="0" borderId="19" xfId="57" applyNumberFormat="1" applyFont="1" applyFill="1" applyBorder="1" applyAlignment="1">
      <alignment horizontal="center" vertical="center" wrapText="1"/>
      <protection/>
    </xf>
    <xf numFmtId="0" fontId="24" fillId="0" borderId="26" xfId="57" applyFont="1" applyFill="1" applyBorder="1" applyAlignment="1">
      <alignment horizontal="center" vertical="center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6" fillId="0" borderId="26" xfId="57" applyFont="1" applyBorder="1" applyAlignment="1" applyProtection="1">
      <alignment horizontal="center" vertical="center" wrapText="1"/>
      <protection locked="0"/>
    </xf>
    <xf numFmtId="0" fontId="26" fillId="0" borderId="11" xfId="57" applyFont="1" applyBorder="1" applyAlignment="1" applyProtection="1">
      <alignment horizontal="center" vertical="center" wrapText="1"/>
      <protection locked="0"/>
    </xf>
    <xf numFmtId="0" fontId="23" fillId="0" borderId="26" xfId="57" applyFont="1" applyFill="1" applyBorder="1" applyAlignment="1" applyProtection="1">
      <alignment horizontal="center" vertical="center" wrapText="1"/>
      <protection locked="0"/>
    </xf>
    <xf numFmtId="0" fontId="23" fillId="0" borderId="11" xfId="57" applyFont="1" applyFill="1" applyBorder="1" applyAlignment="1" applyProtection="1">
      <alignment horizontal="center" vertical="center" wrapText="1"/>
      <protection locked="0"/>
    </xf>
    <xf numFmtId="0" fontId="23" fillId="0" borderId="27" xfId="57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10" xfId="57" applyFont="1" applyBorder="1" applyAlignment="1" applyProtection="1">
      <alignment horizontal="center" vertical="center" wrapText="1"/>
      <protection locked="0"/>
    </xf>
    <xf numFmtId="0" fontId="24" fillId="0" borderId="10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 applyProtection="1">
      <alignment horizontal="center" vertical="center" wrapText="1"/>
      <protection locked="0"/>
    </xf>
    <xf numFmtId="0" fontId="23" fillId="0" borderId="11" xfId="57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 wrapText="1"/>
      <protection/>
    </xf>
    <xf numFmtId="0" fontId="25" fillId="0" borderId="0" xfId="57" applyFont="1" applyFill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18" fillId="0" borderId="10" xfId="57" applyFont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0" fillId="0" borderId="29" xfId="0" applyBorder="1" applyAlignment="1" quotePrefix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6" fillId="0" borderId="10" xfId="57" applyFont="1" applyFill="1" applyBorder="1" applyAlignment="1">
      <alignment horizontal="center" vertical="center" wrapText="1"/>
      <protection/>
    </xf>
    <xf numFmtId="0" fontId="25" fillId="0" borderId="0" xfId="57" applyFont="1" applyFill="1" applyAlignment="1">
      <alignment horizontal="center" vertical="center" wrapText="1"/>
      <protection/>
    </xf>
    <xf numFmtId="0" fontId="27" fillId="0" borderId="0" xfId="57" applyFont="1" applyFill="1" applyAlignment="1" applyProtection="1">
      <alignment horizontal="center" vertical="center" wrapText="1"/>
      <protection locked="0"/>
    </xf>
    <xf numFmtId="0" fontId="36" fillId="17" borderId="0" xfId="0" applyFont="1" applyFill="1" applyAlignment="1">
      <alignment horizontal="center"/>
    </xf>
    <xf numFmtId="0" fontId="37" fillId="26" borderId="0" xfId="0" applyFont="1" applyFill="1" applyBorder="1" applyAlignment="1">
      <alignment horizontal="center" vertical="center"/>
    </xf>
    <xf numFmtId="0" fontId="38" fillId="17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28" fillId="0" borderId="0" xfId="57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right" vertical="center" wrapText="1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57" applyFont="1" applyFill="1" applyAlignment="1" applyProtection="1">
      <alignment horizontal="center" vertical="center" wrapText="1"/>
      <protection/>
    </xf>
    <xf numFmtId="0" fontId="27" fillId="0" borderId="0" xfId="57" applyFont="1" applyFill="1" applyAlignment="1" applyProtection="1">
      <alignment horizontal="center" vertical="center" wrapText="1"/>
      <protection/>
    </xf>
    <xf numFmtId="0" fontId="25" fillId="0" borderId="0" xfId="57" applyFont="1" applyFill="1" applyAlignment="1" applyProtection="1">
      <alignment horizontal="center" vertical="center" wrapText="1"/>
      <protection/>
    </xf>
    <xf numFmtId="0" fontId="29" fillId="0" borderId="10" xfId="57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23" fillId="0" borderId="10" xfId="57" applyFont="1" applyFill="1" applyBorder="1" applyAlignment="1" applyProtection="1">
      <alignment horizontal="center" vertical="center" wrapText="1"/>
      <protection/>
    </xf>
    <xf numFmtId="0" fontId="23" fillId="0" borderId="14" xfId="57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4" fillId="0" borderId="10" xfId="57" applyFont="1" applyFill="1" applyBorder="1" applyAlignment="1" applyProtection="1">
      <alignment horizontal="center" vertical="center" wrapText="1"/>
      <protection/>
    </xf>
    <xf numFmtId="0" fontId="24" fillId="0" borderId="14" xfId="57" applyFont="1" applyFill="1" applyBorder="1" applyAlignment="1" applyProtection="1">
      <alignment horizontal="center" vertical="center" wrapText="1"/>
      <protection/>
    </xf>
    <xf numFmtId="0" fontId="26" fillId="0" borderId="10" xfId="57" applyFont="1" applyFill="1" applyBorder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center" vertical="center"/>
      <protection/>
    </xf>
    <xf numFmtId="0" fontId="18" fillId="0" borderId="10" xfId="57" applyFont="1" applyFill="1" applyBorder="1" applyAlignment="1" applyProtection="1">
      <alignment horizontal="center" vertical="center" wrapText="1"/>
      <protection/>
    </xf>
    <xf numFmtId="0" fontId="18" fillId="0" borderId="10" xfId="57" applyFont="1" applyBorder="1" applyAlignment="1" applyProtection="1">
      <alignment horizontal="center" vertical="center" wrapText="1"/>
      <protection/>
    </xf>
    <xf numFmtId="0" fontId="26" fillId="0" borderId="10" xfId="57" applyFont="1" applyBorder="1" applyAlignment="1" applyProtection="1">
      <alignment horizontal="center" vertical="center" wrapText="1"/>
      <protection/>
    </xf>
    <xf numFmtId="0" fontId="26" fillId="0" borderId="14" xfId="57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8" fillId="0" borderId="0" xfId="57" applyFont="1" applyFill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1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8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>
        <c:manualLayout>
          <c:xMode val="factor"/>
          <c:yMode val="factor"/>
          <c:x val="-0.4015"/>
          <c:y val="0.0267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2275"/>
          <c:w val="0.9875"/>
          <c:h val="0.9697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'II IT-A'!$AB$44:$AB$53</c:f>
              <c:numCache/>
            </c:numRef>
          </c:val>
          <c:shape val="box"/>
        </c:ser>
        <c:shape val="box"/>
        <c:axId val="36978872"/>
        <c:axId val="38358809"/>
      </c:bar3DChart>
      <c:catAx>
        <c:axId val="36978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 in Each Subject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8809"/>
        <c:crosses val="autoZero"/>
        <c:auto val="1"/>
        <c:lblOffset val="100"/>
        <c:tickLblSkip val="1"/>
        <c:noMultiLvlLbl val="0"/>
      </c:catAx>
      <c:valAx>
        <c:axId val="38358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788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8908542"/>
        <c:axId val="52861655"/>
      </c:bar3DChart>
      <c:catAx>
        <c:axId val="890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1655"/>
        <c:crosses val="autoZero"/>
        <c:auto val="1"/>
        <c:lblOffset val="100"/>
        <c:tickLblSkip val="1"/>
        <c:noMultiLvlLbl val="0"/>
      </c:catAx>
      <c:valAx>
        <c:axId val="52861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85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6352932"/>
        <c:axId val="25214069"/>
      </c:bar3DChart>
      <c:catAx>
        <c:axId val="3635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4069"/>
        <c:crosses val="autoZero"/>
        <c:auto val="1"/>
        <c:lblOffset val="100"/>
        <c:tickLblSkip val="1"/>
        <c:noMultiLvlLbl val="0"/>
      </c:catAx>
      <c:valAx>
        <c:axId val="25214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29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9!#REF!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9733402"/>
        <c:axId val="46441891"/>
      </c:bar3DChart>
      <c:catAx>
        <c:axId val="59733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1891"/>
        <c:crosses val="autoZero"/>
        <c:auto val="1"/>
        <c:lblOffset val="100"/>
        <c:tickLblSkip val="1"/>
        <c:noMultiLvlLbl val="0"/>
      </c:catAx>
      <c:valAx>
        <c:axId val="46441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334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755616"/>
        <c:axId val="12670433"/>
      </c:bar3DChart>
      <c:catAx>
        <c:axId val="3575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70433"/>
        <c:crosses val="autoZero"/>
        <c:auto val="1"/>
        <c:lblOffset val="100"/>
        <c:tickLblSkip val="1"/>
        <c:noMultiLvlLbl val="0"/>
      </c:catAx>
      <c:valAx>
        <c:axId val="12670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5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'II IT-A Overall'!#REF!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8622"/>
        <c:axId val="4801063"/>
      </c:bar3DChart>
      <c:catAx>
        <c:axId val="228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01063"/>
        <c:crosses val="autoZero"/>
        <c:auto val="1"/>
        <c:lblOffset val="100"/>
        <c:tickLblSkip val="1"/>
        <c:noMultiLvlLbl val="0"/>
      </c:catAx>
      <c:valAx>
        <c:axId val="4801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CGPA Analysis</a:t>
            </a:r>
          </a:p>
        </c:rich>
      </c:tx>
      <c:layout>
        <c:manualLayout>
          <c:xMode val="factor"/>
          <c:yMode val="factor"/>
          <c:x val="-0.38325"/>
          <c:y val="0.05475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"/>
          <c:w val="0.9855"/>
          <c:h val="0.9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 IT-A Overall'!$B$11:$B$15</c:f>
              <c:strCache>
                <c:ptCount val="1"/>
                <c:pt idx="0">
                  <c:v>&gt;= 80% &gt;= 70% &gt;= 60% &gt;= 50% &lt;= 50%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ivot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narHorz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'II IT-A Overall'!$D$11:$D$15</c:f>
              <c:numCache/>
            </c:numRef>
          </c:val>
          <c:shape val="box"/>
        </c:ser>
        <c:shape val="box"/>
        <c:axId val="33713460"/>
        <c:axId val="36894021"/>
      </c:bar3DChart>
      <c:catAx>
        <c:axId val="3371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94021"/>
        <c:crosses val="autoZero"/>
        <c:auto val="1"/>
        <c:lblOffset val="100"/>
        <c:tickLblSkip val="1"/>
        <c:noMultiLvlLbl val="0"/>
      </c:catAx>
      <c:valAx>
        <c:axId val="36894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134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 Faculty Comments'!#REF!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6576938"/>
        <c:axId val="29918195"/>
      </c:bar3DChart>
      <c:catAx>
        <c:axId val="36576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8195"/>
        <c:crosses val="autoZero"/>
        <c:auto val="1"/>
        <c:lblOffset val="100"/>
        <c:tickLblSkip val="1"/>
        <c:noMultiLvlLbl val="0"/>
      </c:catAx>
      <c:valAx>
        <c:axId val="29918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769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4302320"/>
        <c:axId val="40586673"/>
      </c:bar3DChart>
      <c:catAx>
        <c:axId val="24302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86673"/>
        <c:crosses val="autoZero"/>
        <c:auto val="1"/>
        <c:lblOffset val="100"/>
        <c:tickLblSkip val="1"/>
        <c:noMultiLvlLbl val="0"/>
      </c:catAx>
      <c:valAx>
        <c:axId val="40586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023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7013766"/>
        <c:axId val="47764991"/>
      </c:bar3DChart>
      <c:catAx>
        <c:axId val="47013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4991"/>
        <c:crosses val="autoZero"/>
        <c:auto val="1"/>
        <c:lblOffset val="100"/>
        <c:tickLblSkip val="1"/>
        <c:noMultiLvlLbl val="0"/>
      </c:catAx>
      <c:valAx>
        <c:axId val="47764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37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3540716"/>
        <c:axId val="59286621"/>
      </c:bar3DChart>
      <c:catAx>
        <c:axId val="6354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86621"/>
        <c:crosses val="autoZero"/>
        <c:auto val="1"/>
        <c:lblOffset val="100"/>
        <c:tickLblSkip val="1"/>
        <c:noMultiLvlLbl val="0"/>
      </c:catAx>
      <c:valAx>
        <c:axId val="59286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07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7059490"/>
        <c:axId val="40051787"/>
      </c:bar3DChart>
      <c:catAx>
        <c:axId val="3705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1787"/>
        <c:crosses val="autoZero"/>
        <c:auto val="1"/>
        <c:lblOffset val="100"/>
        <c:tickLblSkip val="1"/>
        <c:noMultiLvlLbl val="0"/>
      </c:catAx>
      <c:valAx>
        <c:axId val="40051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594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6!#REF!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5781160"/>
        <c:axId val="13206857"/>
      </c:bar3DChart>
      <c:catAx>
        <c:axId val="35781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06857"/>
        <c:crosses val="autoZero"/>
        <c:auto val="1"/>
        <c:lblOffset val="100"/>
        <c:tickLblSkip val="1"/>
        <c:noMultiLvlLbl val="0"/>
      </c:catAx>
      <c:valAx>
        <c:axId val="1320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11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</xdr:colOff>
      <xdr:row>42</xdr:row>
      <xdr:rowOff>123825</xdr:rowOff>
    </xdr:from>
    <xdr:to>
      <xdr:col>43</xdr:col>
      <xdr:colOff>552450</xdr:colOff>
      <xdr:row>52</xdr:row>
      <xdr:rowOff>209550</xdr:rowOff>
    </xdr:to>
    <xdr:graphicFrame>
      <xdr:nvGraphicFramePr>
        <xdr:cNvPr id="1" name="Chart 1"/>
        <xdr:cNvGraphicFramePr/>
      </xdr:nvGraphicFramePr>
      <xdr:xfrm>
        <a:off x="24669750" y="10448925"/>
        <a:ext cx="7724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46</xdr:row>
      <xdr:rowOff>228600</xdr:rowOff>
    </xdr:from>
    <xdr:to>
      <xdr:col>16</xdr:col>
      <xdr:colOff>0</xdr:colOff>
      <xdr:row>56</xdr:row>
      <xdr:rowOff>200025</xdr:rowOff>
    </xdr:to>
    <xdr:graphicFrame>
      <xdr:nvGraphicFramePr>
        <xdr:cNvPr id="1" name="Chart 1"/>
        <xdr:cNvGraphicFramePr/>
      </xdr:nvGraphicFramePr>
      <xdr:xfrm>
        <a:off x="12087225" y="12830175"/>
        <a:ext cx="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8</xdr:row>
      <xdr:rowOff>238125</xdr:rowOff>
    </xdr:from>
    <xdr:to>
      <xdr:col>24</xdr:col>
      <xdr:colOff>0</xdr:colOff>
      <xdr:row>16</xdr:row>
      <xdr:rowOff>9525</xdr:rowOff>
    </xdr:to>
    <xdr:graphicFrame>
      <xdr:nvGraphicFramePr>
        <xdr:cNvPr id="2" name="Chart 25"/>
        <xdr:cNvGraphicFramePr/>
      </xdr:nvGraphicFramePr>
      <xdr:xfrm>
        <a:off x="4467225" y="1819275"/>
        <a:ext cx="133350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2"/>
  <sheetViews>
    <sheetView showGridLines="0" showRowColHeaders="0" zoomScalePageLayoutView="0" workbookViewId="0" topLeftCell="A22">
      <selection activeCell="H27" sqref="H27"/>
    </sheetView>
  </sheetViews>
  <sheetFormatPr defaultColWidth="9.140625" defaultRowHeight="12.75"/>
  <cols>
    <col min="1" max="1" width="6.28125" style="2" customWidth="1"/>
    <col min="2" max="2" width="15.7109375" style="2" customWidth="1"/>
    <col min="3" max="22" width="10.7109375" style="2" customWidth="1"/>
    <col min="23" max="23" width="6.7109375" style="2" customWidth="1"/>
    <col min="24" max="24" width="8.57421875" style="2" customWidth="1"/>
    <col min="25" max="25" width="27.28125" style="2" customWidth="1"/>
    <col min="26" max="26" width="37.28125" style="2" customWidth="1"/>
    <col min="27" max="32" width="10.7109375" style="2" customWidth="1"/>
    <col min="33" max="40" width="8.7109375" style="2" customWidth="1"/>
    <col min="41" max="41" width="10.00390625" style="2" customWidth="1"/>
    <col min="42" max="44" width="8.7109375" style="2" customWidth="1"/>
    <col min="45" max="48" width="6.7109375" style="2" customWidth="1"/>
    <col min="49" max="16384" width="9.140625" style="2" customWidth="1"/>
  </cols>
  <sheetData>
    <row r="1" spans="39:44" ht="21.75">
      <c r="AM1" s="122" t="s">
        <v>56</v>
      </c>
      <c r="AN1" s="122"/>
      <c r="AO1" s="123" t="s">
        <v>57</v>
      </c>
      <c r="AP1" s="125">
        <v>9246832775</v>
      </c>
      <c r="AQ1" s="125"/>
      <c r="AR1" s="125"/>
    </row>
    <row r="2" spans="39:43" ht="13.5">
      <c r="AM2" s="43"/>
      <c r="AN2" s="43"/>
      <c r="AO2" s="123"/>
      <c r="AP2" s="124" t="s">
        <v>58</v>
      </c>
      <c r="AQ2" s="124"/>
    </row>
    <row r="4" spans="24:44" ht="12.75">
      <c r="X4" s="121" t="s">
        <v>172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</row>
    <row r="5" spans="1:44" ht="18" customHeight="1">
      <c r="A5" s="106" t="s">
        <v>8</v>
      </c>
      <c r="B5" s="106" t="s">
        <v>7</v>
      </c>
      <c r="C5" s="117" t="s">
        <v>132</v>
      </c>
      <c r="D5" s="118"/>
      <c r="E5" s="117">
        <v>13313</v>
      </c>
      <c r="F5" s="118"/>
      <c r="G5" s="117" t="s">
        <v>133</v>
      </c>
      <c r="H5" s="118"/>
      <c r="I5" s="117" t="s">
        <v>134</v>
      </c>
      <c r="J5" s="118"/>
      <c r="K5" s="117" t="s">
        <v>135</v>
      </c>
      <c r="L5" s="118"/>
      <c r="M5" s="117">
        <v>13307</v>
      </c>
      <c r="N5" s="118"/>
      <c r="O5" s="117">
        <v>13319</v>
      </c>
      <c r="P5" s="118"/>
      <c r="Q5" s="117">
        <v>13328</v>
      </c>
      <c r="R5" s="118"/>
      <c r="S5" s="117">
        <v>13329</v>
      </c>
      <c r="T5" s="118"/>
      <c r="U5" s="117">
        <v>13330</v>
      </c>
      <c r="V5" s="118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</row>
    <row r="6" spans="1:44" ht="22.5" customHeight="1">
      <c r="A6" s="106"/>
      <c r="B6" s="106"/>
      <c r="C6" s="96" t="s">
        <v>136</v>
      </c>
      <c r="D6" s="96"/>
      <c r="E6" s="96" t="s">
        <v>137</v>
      </c>
      <c r="F6" s="96"/>
      <c r="G6" s="96" t="s">
        <v>138</v>
      </c>
      <c r="H6" s="96"/>
      <c r="I6" s="96" t="s">
        <v>139</v>
      </c>
      <c r="J6" s="96"/>
      <c r="K6" s="117" t="s">
        <v>140</v>
      </c>
      <c r="L6" s="118"/>
      <c r="M6" s="96" t="s">
        <v>141</v>
      </c>
      <c r="N6" s="96"/>
      <c r="O6" s="117" t="s">
        <v>142</v>
      </c>
      <c r="P6" s="118"/>
      <c r="Q6" s="96" t="s">
        <v>136</v>
      </c>
      <c r="R6" s="96"/>
      <c r="S6" s="96" t="s">
        <v>144</v>
      </c>
      <c r="T6" s="96"/>
      <c r="U6" s="96" t="s">
        <v>144</v>
      </c>
      <c r="V6" s="96"/>
      <c r="X6" s="120" t="s">
        <v>10</v>
      </c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</row>
    <row r="7" spans="1:44" ht="24.75" customHeight="1">
      <c r="A7" s="106"/>
      <c r="B7" s="106"/>
      <c r="C7" s="18" t="s">
        <v>9</v>
      </c>
      <c r="D7" s="46">
        <v>3</v>
      </c>
      <c r="E7" s="18" t="s">
        <v>9</v>
      </c>
      <c r="F7" s="46">
        <v>4</v>
      </c>
      <c r="G7" s="18" t="s">
        <v>9</v>
      </c>
      <c r="H7" s="46">
        <v>3</v>
      </c>
      <c r="I7" s="18" t="s">
        <v>9</v>
      </c>
      <c r="J7" s="46">
        <v>4</v>
      </c>
      <c r="K7" s="18" t="s">
        <v>9</v>
      </c>
      <c r="L7" s="46">
        <v>4</v>
      </c>
      <c r="M7" s="18" t="s">
        <v>9</v>
      </c>
      <c r="N7" s="46">
        <v>2</v>
      </c>
      <c r="O7" s="18" t="s">
        <v>9</v>
      </c>
      <c r="P7" s="46">
        <v>2</v>
      </c>
      <c r="Q7" s="18" t="s">
        <v>9</v>
      </c>
      <c r="R7" s="46">
        <v>3</v>
      </c>
      <c r="S7" s="18" t="s">
        <v>9</v>
      </c>
      <c r="T7" s="46">
        <v>4</v>
      </c>
      <c r="U7" s="18" t="s">
        <v>9</v>
      </c>
      <c r="V7" s="46">
        <v>5</v>
      </c>
      <c r="X7" s="108" t="s">
        <v>169</v>
      </c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</row>
    <row r="8" spans="1:44" ht="24" customHeight="1">
      <c r="A8" s="106"/>
      <c r="B8" s="106"/>
      <c r="C8" s="18" t="s">
        <v>0</v>
      </c>
      <c r="D8" s="18" t="s">
        <v>60</v>
      </c>
      <c r="E8" s="18" t="s">
        <v>0</v>
      </c>
      <c r="F8" s="18" t="s">
        <v>60</v>
      </c>
      <c r="G8" s="18" t="s">
        <v>0</v>
      </c>
      <c r="H8" s="18" t="s">
        <v>60</v>
      </c>
      <c r="I8" s="18" t="s">
        <v>0</v>
      </c>
      <c r="J8" s="18" t="s">
        <v>60</v>
      </c>
      <c r="K8" s="18" t="s">
        <v>0</v>
      </c>
      <c r="L8" s="18" t="s">
        <v>60</v>
      </c>
      <c r="M8" s="18" t="s">
        <v>0</v>
      </c>
      <c r="N8" s="18" t="s">
        <v>60</v>
      </c>
      <c r="O8" s="18" t="s">
        <v>0</v>
      </c>
      <c r="P8" s="18" t="s">
        <v>60</v>
      </c>
      <c r="Q8" s="18" t="s">
        <v>0</v>
      </c>
      <c r="R8" s="18" t="s">
        <v>60</v>
      </c>
      <c r="S8" s="18" t="s">
        <v>0</v>
      </c>
      <c r="T8" s="18" t="s">
        <v>60</v>
      </c>
      <c r="U8" s="18" t="s">
        <v>0</v>
      </c>
      <c r="V8" s="18" t="s">
        <v>60</v>
      </c>
      <c r="X8" s="126" t="s">
        <v>73</v>
      </c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9.5" customHeight="1">
      <c r="A9" s="63">
        <v>1</v>
      </c>
      <c r="B9" s="64" t="s">
        <v>76</v>
      </c>
      <c r="C9" s="64" t="s">
        <v>2</v>
      </c>
      <c r="D9" s="64">
        <v>6</v>
      </c>
      <c r="E9" s="64" t="s">
        <v>4</v>
      </c>
      <c r="F9" s="64">
        <v>5</v>
      </c>
      <c r="G9" s="64" t="s">
        <v>4</v>
      </c>
      <c r="H9" s="64">
        <v>5</v>
      </c>
      <c r="I9" s="64" t="s">
        <v>4</v>
      </c>
      <c r="J9" s="64">
        <v>5</v>
      </c>
      <c r="K9" s="64" t="s">
        <v>131</v>
      </c>
      <c r="L9" s="64">
        <v>0</v>
      </c>
      <c r="M9" s="64" t="s">
        <v>1</v>
      </c>
      <c r="N9" s="64">
        <v>9</v>
      </c>
      <c r="O9" s="64" t="s">
        <v>6</v>
      </c>
      <c r="P9" s="64">
        <v>10</v>
      </c>
      <c r="Q9" s="64" t="s">
        <v>3</v>
      </c>
      <c r="R9" s="64">
        <v>8</v>
      </c>
      <c r="S9" s="64" t="s">
        <v>3</v>
      </c>
      <c r="T9" s="64">
        <v>8</v>
      </c>
      <c r="U9" s="64" t="s">
        <v>3</v>
      </c>
      <c r="V9" s="64">
        <v>8</v>
      </c>
      <c r="X9" s="107" t="s">
        <v>8</v>
      </c>
      <c r="Y9" s="107" t="s">
        <v>21</v>
      </c>
      <c r="Z9" s="107" t="s">
        <v>17</v>
      </c>
      <c r="AA9" s="107" t="s">
        <v>16</v>
      </c>
      <c r="AB9" s="110" t="s">
        <v>18</v>
      </c>
      <c r="AC9" s="107" t="s">
        <v>11</v>
      </c>
      <c r="AD9" s="107" t="s">
        <v>12</v>
      </c>
      <c r="AE9" s="107" t="s">
        <v>13</v>
      </c>
      <c r="AF9" s="107" t="s">
        <v>14</v>
      </c>
      <c r="AG9" s="119" t="s">
        <v>19</v>
      </c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</row>
    <row r="10" spans="1:44" ht="19.5" customHeight="1">
      <c r="A10" s="63">
        <v>2</v>
      </c>
      <c r="B10" s="64" t="s">
        <v>77</v>
      </c>
      <c r="C10" s="64" t="s">
        <v>5</v>
      </c>
      <c r="D10" s="64">
        <v>7</v>
      </c>
      <c r="E10" s="64" t="s">
        <v>2</v>
      </c>
      <c r="F10" s="64">
        <v>6</v>
      </c>
      <c r="G10" s="64" t="s">
        <v>5</v>
      </c>
      <c r="H10" s="64">
        <v>7</v>
      </c>
      <c r="I10" s="64" t="s">
        <v>4</v>
      </c>
      <c r="J10" s="64">
        <v>5</v>
      </c>
      <c r="K10" s="64" t="s">
        <v>4</v>
      </c>
      <c r="L10" s="64">
        <v>5</v>
      </c>
      <c r="M10" s="64" t="s">
        <v>6</v>
      </c>
      <c r="N10" s="64">
        <v>10</v>
      </c>
      <c r="O10" s="64" t="s">
        <v>6</v>
      </c>
      <c r="P10" s="64">
        <v>10</v>
      </c>
      <c r="Q10" s="64" t="s">
        <v>6</v>
      </c>
      <c r="R10" s="64">
        <v>10</v>
      </c>
      <c r="S10" s="64" t="s">
        <v>6</v>
      </c>
      <c r="T10" s="64">
        <v>10</v>
      </c>
      <c r="U10" s="64" t="s">
        <v>6</v>
      </c>
      <c r="V10" s="64">
        <v>10</v>
      </c>
      <c r="X10" s="107"/>
      <c r="Y10" s="107"/>
      <c r="Z10" s="107"/>
      <c r="AA10" s="107"/>
      <c r="AB10" s="110"/>
      <c r="AC10" s="107"/>
      <c r="AD10" s="107"/>
      <c r="AE10" s="107"/>
      <c r="AF10" s="107"/>
      <c r="AG10" s="8" t="s">
        <v>6</v>
      </c>
      <c r="AH10" s="3">
        <v>10</v>
      </c>
      <c r="AI10" s="3" t="s">
        <v>1</v>
      </c>
      <c r="AJ10" s="3">
        <v>9</v>
      </c>
      <c r="AK10" s="3" t="s">
        <v>3</v>
      </c>
      <c r="AL10" s="3">
        <v>8</v>
      </c>
      <c r="AM10" s="3" t="s">
        <v>5</v>
      </c>
      <c r="AN10" s="3">
        <v>7</v>
      </c>
      <c r="AO10" s="3" t="s">
        <v>2</v>
      </c>
      <c r="AP10" s="3">
        <v>6</v>
      </c>
      <c r="AQ10" s="3" t="s">
        <v>4</v>
      </c>
      <c r="AR10" s="3">
        <v>5</v>
      </c>
    </row>
    <row r="11" spans="1:44" ht="19.5" customHeight="1">
      <c r="A11" s="63">
        <v>3</v>
      </c>
      <c r="B11" s="64" t="s">
        <v>78</v>
      </c>
      <c r="C11" s="64" t="s">
        <v>3</v>
      </c>
      <c r="D11" s="64">
        <v>8</v>
      </c>
      <c r="E11" s="64" t="s">
        <v>5</v>
      </c>
      <c r="F11" s="64">
        <v>7</v>
      </c>
      <c r="G11" s="64" t="s">
        <v>2</v>
      </c>
      <c r="H11" s="64">
        <v>6</v>
      </c>
      <c r="I11" s="64" t="s">
        <v>4</v>
      </c>
      <c r="J11" s="64">
        <v>5</v>
      </c>
      <c r="K11" s="64" t="s">
        <v>2</v>
      </c>
      <c r="L11" s="64">
        <v>6</v>
      </c>
      <c r="M11" s="64" t="s">
        <v>1</v>
      </c>
      <c r="N11" s="64">
        <v>9</v>
      </c>
      <c r="O11" s="64" t="s">
        <v>6</v>
      </c>
      <c r="P11" s="64">
        <v>10</v>
      </c>
      <c r="Q11" s="64" t="s">
        <v>6</v>
      </c>
      <c r="R11" s="64">
        <v>10</v>
      </c>
      <c r="S11" s="64" t="s">
        <v>6</v>
      </c>
      <c r="T11" s="64">
        <v>10</v>
      </c>
      <c r="U11" s="64" t="s">
        <v>6</v>
      </c>
      <c r="V11" s="64">
        <v>10</v>
      </c>
      <c r="X11" s="107"/>
      <c r="Y11" s="107"/>
      <c r="Z11" s="107"/>
      <c r="AA11" s="107"/>
      <c r="AB11" s="110"/>
      <c r="AC11" s="107"/>
      <c r="AD11" s="107"/>
      <c r="AE11" s="107"/>
      <c r="AF11" s="107"/>
      <c r="AG11" s="111" t="s">
        <v>15</v>
      </c>
      <c r="AH11" s="111"/>
      <c r="AI11" s="111" t="s">
        <v>15</v>
      </c>
      <c r="AJ11" s="111"/>
      <c r="AK11" s="111" t="s">
        <v>15</v>
      </c>
      <c r="AL11" s="111"/>
      <c r="AM11" s="111" t="s">
        <v>15</v>
      </c>
      <c r="AN11" s="111"/>
      <c r="AO11" s="111" t="s">
        <v>15</v>
      </c>
      <c r="AP11" s="111"/>
      <c r="AQ11" s="111" t="s">
        <v>15</v>
      </c>
      <c r="AR11" s="111"/>
    </row>
    <row r="12" spans="1:47" ht="19.5" customHeight="1">
      <c r="A12" s="63">
        <v>4</v>
      </c>
      <c r="B12" s="64" t="s">
        <v>79</v>
      </c>
      <c r="C12" s="64" t="s">
        <v>5</v>
      </c>
      <c r="D12" s="64">
        <v>7</v>
      </c>
      <c r="E12" s="64" t="s">
        <v>4</v>
      </c>
      <c r="F12" s="64">
        <v>5</v>
      </c>
      <c r="G12" s="64" t="s">
        <v>131</v>
      </c>
      <c r="H12" s="64">
        <v>0</v>
      </c>
      <c r="I12" s="64" t="s">
        <v>4</v>
      </c>
      <c r="J12" s="64">
        <v>5</v>
      </c>
      <c r="K12" s="64" t="s">
        <v>4</v>
      </c>
      <c r="L12" s="64">
        <v>5</v>
      </c>
      <c r="M12" s="64" t="s">
        <v>1</v>
      </c>
      <c r="N12" s="64">
        <v>9</v>
      </c>
      <c r="O12" s="64" t="s">
        <v>1</v>
      </c>
      <c r="P12" s="64">
        <v>9</v>
      </c>
      <c r="Q12" s="64" t="s">
        <v>1</v>
      </c>
      <c r="R12" s="64">
        <v>9</v>
      </c>
      <c r="S12" s="64" t="s">
        <v>1</v>
      </c>
      <c r="T12" s="64">
        <v>9</v>
      </c>
      <c r="U12" s="64" t="s">
        <v>1</v>
      </c>
      <c r="V12" s="64">
        <v>9</v>
      </c>
      <c r="X12" s="90">
        <v>1</v>
      </c>
      <c r="Y12" s="11" t="str">
        <f>$C$5</f>
        <v>133BM</v>
      </c>
      <c r="Z12" s="91" t="s">
        <v>74</v>
      </c>
      <c r="AA12" s="102">
        <f>COUNTIF(A9:A92,"&gt;0")</f>
        <v>84</v>
      </c>
      <c r="AB12" s="102">
        <v>0</v>
      </c>
      <c r="AC12" s="101">
        <f>AA12-AD12-AB12</f>
        <v>83</v>
      </c>
      <c r="AD12" s="101">
        <f>COUNTIF(D9:D92,"-1")</f>
        <v>1</v>
      </c>
      <c r="AE12" s="4">
        <f>sub1-AF12</f>
        <v>83</v>
      </c>
      <c r="AF12" s="4">
        <f>COUNTIF(D9:D92,"0")</f>
        <v>0</v>
      </c>
      <c r="AG12" s="5">
        <f>COUNTIF(C9:C92,"O")</f>
        <v>0</v>
      </c>
      <c r="AH12" s="5">
        <f>COUNTIF(D9:D92,"10")</f>
        <v>0</v>
      </c>
      <c r="AI12" s="5">
        <f>COUNTIF(C9:C92,"A+")</f>
        <v>22</v>
      </c>
      <c r="AJ12" s="5">
        <f>COUNTIF(D9:D92,"9")</f>
        <v>11</v>
      </c>
      <c r="AK12" s="5">
        <f>COUNTIF(C9:C92,"A")</f>
        <v>18</v>
      </c>
      <c r="AL12" s="5">
        <f>COUNTIF(D9:D92,"8")</f>
        <v>16</v>
      </c>
      <c r="AM12" s="5">
        <f>COUNTIF(C9:C92,"B+")</f>
        <v>12</v>
      </c>
      <c r="AN12" s="5">
        <f>COUNTIF(D9:D92,"7")</f>
        <v>12</v>
      </c>
      <c r="AO12" s="5">
        <f>COUNTIF(C9:C92,"B")</f>
        <v>28</v>
      </c>
      <c r="AP12" s="5">
        <f>COUNTIF(D9:D92,"6")</f>
        <v>14</v>
      </c>
      <c r="AQ12" s="5">
        <f>COUNTIF(C9:C92,"C")</f>
        <v>4</v>
      </c>
      <c r="AR12" s="5">
        <f>COUNTIF(D9:D92,"5")</f>
        <v>2</v>
      </c>
      <c r="AT12" s="12">
        <f>AG12+AI12+AK12+AM12+AO12+AQ12</f>
        <v>84</v>
      </c>
      <c r="AU12" s="12">
        <f>AH12+AJ12+AL12+AN12+AP12+AR12</f>
        <v>55</v>
      </c>
    </row>
    <row r="13" spans="1:47" ht="19.5" customHeight="1">
      <c r="A13" s="63">
        <v>5</v>
      </c>
      <c r="B13" s="64" t="s">
        <v>80</v>
      </c>
      <c r="C13" s="64" t="s">
        <v>2</v>
      </c>
      <c r="D13" s="64">
        <v>6</v>
      </c>
      <c r="E13" s="64" t="s">
        <v>5</v>
      </c>
      <c r="F13" s="64">
        <v>7</v>
      </c>
      <c r="G13" s="64" t="s">
        <v>2</v>
      </c>
      <c r="H13" s="64">
        <v>6</v>
      </c>
      <c r="I13" s="64" t="s">
        <v>2</v>
      </c>
      <c r="J13" s="64">
        <v>6</v>
      </c>
      <c r="K13" s="64" t="s">
        <v>4</v>
      </c>
      <c r="L13" s="64">
        <v>5</v>
      </c>
      <c r="M13" s="64" t="s">
        <v>3</v>
      </c>
      <c r="N13" s="64">
        <v>8</v>
      </c>
      <c r="O13" s="64" t="s">
        <v>1</v>
      </c>
      <c r="P13" s="64">
        <v>9</v>
      </c>
      <c r="Q13" s="64" t="s">
        <v>1</v>
      </c>
      <c r="R13" s="64">
        <v>9</v>
      </c>
      <c r="S13" s="64" t="s">
        <v>1</v>
      </c>
      <c r="T13" s="64">
        <v>9</v>
      </c>
      <c r="U13" s="64" t="s">
        <v>1</v>
      </c>
      <c r="V13" s="64">
        <v>9</v>
      </c>
      <c r="X13" s="90"/>
      <c r="Y13" s="11" t="str">
        <f>$C$6</f>
        <v>OOPT JAVA</v>
      </c>
      <c r="Z13" s="92"/>
      <c r="AA13" s="102"/>
      <c r="AB13" s="102"/>
      <c r="AC13" s="101"/>
      <c r="AD13" s="101"/>
      <c r="AE13" s="7">
        <f>(AE12/sub1)*100</f>
        <v>100</v>
      </c>
      <c r="AF13" s="7">
        <f>(AF12/sub1)*100</f>
        <v>0</v>
      </c>
      <c r="AG13" s="86">
        <f>(AG12/sub1)*100</f>
        <v>0</v>
      </c>
      <c r="AH13" s="87"/>
      <c r="AI13" s="86">
        <f>(AI12/sub1)*100</f>
        <v>26.506024096385545</v>
      </c>
      <c r="AJ13" s="87"/>
      <c r="AK13" s="86">
        <f>(AK12/sub1)*100</f>
        <v>21.686746987951807</v>
      </c>
      <c r="AL13" s="87"/>
      <c r="AM13" s="86">
        <f>(AM12/sub1)*100</f>
        <v>14.457831325301203</v>
      </c>
      <c r="AN13" s="87"/>
      <c r="AO13" s="86">
        <f>(AO12/sub1)*100</f>
        <v>33.734939759036145</v>
      </c>
      <c r="AP13" s="87"/>
      <c r="AQ13" s="86">
        <f>(AQ12/sub1)*100</f>
        <v>4.819277108433735</v>
      </c>
      <c r="AR13" s="87"/>
      <c r="AT13" s="12">
        <f>AG13+AI13+AK13+AM13+AO13+AQ13</f>
        <v>101.20481927710844</v>
      </c>
      <c r="AU13" s="12">
        <f>AH13+AJ13+AL13+AN13+AP13+AR13</f>
        <v>0</v>
      </c>
    </row>
    <row r="14" spans="1:46" ht="19.5" customHeight="1">
      <c r="A14" s="63">
        <v>6</v>
      </c>
      <c r="B14" s="64" t="s">
        <v>81</v>
      </c>
      <c r="C14" s="64" t="s">
        <v>1</v>
      </c>
      <c r="D14" s="64">
        <v>9</v>
      </c>
      <c r="E14" s="64" t="s">
        <v>2</v>
      </c>
      <c r="F14" s="64">
        <v>6</v>
      </c>
      <c r="G14" s="64" t="s">
        <v>1</v>
      </c>
      <c r="H14" s="64">
        <v>9</v>
      </c>
      <c r="I14" s="64" t="s">
        <v>5</v>
      </c>
      <c r="J14" s="64">
        <v>7</v>
      </c>
      <c r="K14" s="64" t="s">
        <v>2</v>
      </c>
      <c r="L14" s="64">
        <v>6</v>
      </c>
      <c r="M14" s="64" t="s">
        <v>6</v>
      </c>
      <c r="N14" s="64">
        <v>10</v>
      </c>
      <c r="O14" s="64" t="s">
        <v>6</v>
      </c>
      <c r="P14" s="64">
        <v>10</v>
      </c>
      <c r="Q14" s="64" t="s">
        <v>6</v>
      </c>
      <c r="R14" s="64">
        <v>10</v>
      </c>
      <c r="S14" s="64" t="s">
        <v>6</v>
      </c>
      <c r="T14" s="64">
        <v>10</v>
      </c>
      <c r="U14" s="64" t="s">
        <v>6</v>
      </c>
      <c r="V14" s="64">
        <v>10</v>
      </c>
      <c r="X14" s="97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9"/>
      <c r="AT14" s="12">
        <f aca="true" t="shared" si="0" ref="AT14:AT41">AG14+AI14+AK14+AM14+AO14+AQ14</f>
        <v>0</v>
      </c>
    </row>
    <row r="15" spans="1:46" ht="19.5" customHeight="1">
      <c r="A15" s="63">
        <v>7</v>
      </c>
      <c r="B15" s="64" t="s">
        <v>82</v>
      </c>
      <c r="C15" s="64" t="s">
        <v>3</v>
      </c>
      <c r="D15" s="64">
        <v>8</v>
      </c>
      <c r="E15" s="64" t="s">
        <v>3</v>
      </c>
      <c r="F15" s="64">
        <v>8</v>
      </c>
      <c r="G15" s="64" t="s">
        <v>5</v>
      </c>
      <c r="H15" s="64">
        <v>7</v>
      </c>
      <c r="I15" s="64" t="s">
        <v>2</v>
      </c>
      <c r="J15" s="64">
        <v>6</v>
      </c>
      <c r="K15" s="64" t="s">
        <v>2</v>
      </c>
      <c r="L15" s="64">
        <v>6</v>
      </c>
      <c r="M15" s="64" t="s">
        <v>1</v>
      </c>
      <c r="N15" s="64">
        <v>9</v>
      </c>
      <c r="O15" s="64" t="s">
        <v>6</v>
      </c>
      <c r="P15" s="64">
        <v>10</v>
      </c>
      <c r="Q15" s="64" t="s">
        <v>6</v>
      </c>
      <c r="R15" s="64">
        <v>10</v>
      </c>
      <c r="S15" s="64" t="s">
        <v>6</v>
      </c>
      <c r="T15" s="64">
        <v>10</v>
      </c>
      <c r="U15" s="64" t="s">
        <v>6</v>
      </c>
      <c r="V15" s="64">
        <v>10</v>
      </c>
      <c r="X15" s="90">
        <v>2</v>
      </c>
      <c r="Y15" s="11">
        <f>$E$5</f>
        <v>13313</v>
      </c>
      <c r="Z15" s="100" t="s">
        <v>75</v>
      </c>
      <c r="AA15" s="102">
        <f>COUNTIF(A9:A92,"&gt;0")</f>
        <v>84</v>
      </c>
      <c r="AB15" s="102">
        <v>0</v>
      </c>
      <c r="AC15" s="101">
        <f>AA15-AD15-AB15</f>
        <v>84</v>
      </c>
      <c r="AD15" s="101">
        <f>COUNTIF(F9:F92,"-1")</f>
        <v>0</v>
      </c>
      <c r="AE15" s="4">
        <f>sub2-AF15</f>
        <v>84</v>
      </c>
      <c r="AF15" s="4">
        <f>COUNTIF(F9:F92,"0")</f>
        <v>0</v>
      </c>
      <c r="AG15" s="5">
        <f>COUNTIF(E9:E92,"O")</f>
        <v>0</v>
      </c>
      <c r="AH15" s="5">
        <f>COUNTIF(F9:F92,"10")</f>
        <v>1</v>
      </c>
      <c r="AI15" s="5">
        <f>COUNTIF(E9:E92,"A+")</f>
        <v>2</v>
      </c>
      <c r="AJ15" s="5">
        <f>COUNTIF(F9:F92,"9")</f>
        <v>2</v>
      </c>
      <c r="AK15" s="5">
        <f>COUNTIF(E9:E92,"A")</f>
        <v>4</v>
      </c>
      <c r="AL15" s="5">
        <f>COUNTIF(F9:F92,"8")</f>
        <v>4</v>
      </c>
      <c r="AM15" s="5">
        <f>COUNTIF(E9:E92,"B+")</f>
        <v>13</v>
      </c>
      <c r="AN15" s="5">
        <f>COUNTIF(F9:F92,"7")</f>
        <v>13</v>
      </c>
      <c r="AO15" s="5">
        <f>COUNTIF(E9:E92,"B")</f>
        <v>9</v>
      </c>
      <c r="AP15" s="5">
        <f>COUNTIF(F9:F92,"6")</f>
        <v>9</v>
      </c>
      <c r="AQ15" s="5">
        <f>COUNTIF(E9:E92,"C")</f>
        <v>56</v>
      </c>
      <c r="AR15" s="5">
        <f>COUNTIF(F9:F92,"5")</f>
        <v>55</v>
      </c>
      <c r="AT15" s="12">
        <f t="shared" si="0"/>
        <v>84</v>
      </c>
    </row>
    <row r="16" spans="1:46" ht="19.5" customHeight="1">
      <c r="A16" s="63">
        <v>8</v>
      </c>
      <c r="B16" s="64" t="s">
        <v>83</v>
      </c>
      <c r="C16" s="64" t="s">
        <v>2</v>
      </c>
      <c r="D16" s="64">
        <v>6</v>
      </c>
      <c r="E16" s="64" t="s">
        <v>5</v>
      </c>
      <c r="F16" s="64">
        <v>7</v>
      </c>
      <c r="G16" s="64" t="s">
        <v>2</v>
      </c>
      <c r="H16" s="64">
        <v>6</v>
      </c>
      <c r="I16" s="64" t="s">
        <v>4</v>
      </c>
      <c r="J16" s="64">
        <v>5</v>
      </c>
      <c r="K16" s="64" t="s">
        <v>4</v>
      </c>
      <c r="L16" s="64">
        <v>5</v>
      </c>
      <c r="M16" s="64" t="s">
        <v>3</v>
      </c>
      <c r="N16" s="64">
        <v>8</v>
      </c>
      <c r="O16" s="64" t="s">
        <v>6</v>
      </c>
      <c r="P16" s="64">
        <v>10</v>
      </c>
      <c r="Q16" s="64" t="s">
        <v>6</v>
      </c>
      <c r="R16" s="64">
        <v>10</v>
      </c>
      <c r="S16" s="64" t="s">
        <v>6</v>
      </c>
      <c r="T16" s="64">
        <v>10</v>
      </c>
      <c r="U16" s="64" t="s">
        <v>6</v>
      </c>
      <c r="V16" s="64">
        <v>10</v>
      </c>
      <c r="X16" s="90"/>
      <c r="Y16" s="11" t="str">
        <f>$E$6</f>
        <v>EST</v>
      </c>
      <c r="Z16" s="100"/>
      <c r="AA16" s="102"/>
      <c r="AB16" s="102"/>
      <c r="AC16" s="101"/>
      <c r="AD16" s="101"/>
      <c r="AE16" s="7">
        <f>(AE15/sub2)*100</f>
        <v>100</v>
      </c>
      <c r="AF16" s="7">
        <f>(AF15/sub2)*100</f>
        <v>0</v>
      </c>
      <c r="AG16" s="86">
        <f>(AG15/sub2)*100</f>
        <v>0</v>
      </c>
      <c r="AH16" s="87"/>
      <c r="AI16" s="86">
        <f>(AI15/sub2)*100</f>
        <v>2.380952380952381</v>
      </c>
      <c r="AJ16" s="87"/>
      <c r="AK16" s="86">
        <f>(AK15/sub2)*100</f>
        <v>4.761904761904762</v>
      </c>
      <c r="AL16" s="87"/>
      <c r="AM16" s="86">
        <f>(AM15/sub2)*100</f>
        <v>15.476190476190476</v>
      </c>
      <c r="AN16" s="87"/>
      <c r="AO16" s="86">
        <f>(AO15/sub2)*100</f>
        <v>10.714285714285714</v>
      </c>
      <c r="AP16" s="87"/>
      <c r="AQ16" s="86">
        <f>(AQ15/sub2)*100</f>
        <v>66.66666666666666</v>
      </c>
      <c r="AR16" s="87"/>
      <c r="AT16" s="12">
        <f t="shared" si="0"/>
        <v>100</v>
      </c>
    </row>
    <row r="17" spans="1:46" ht="19.5" customHeight="1">
      <c r="A17" s="63">
        <v>9</v>
      </c>
      <c r="B17" s="64" t="s">
        <v>84</v>
      </c>
      <c r="C17" s="64" t="s">
        <v>3</v>
      </c>
      <c r="D17" s="64">
        <v>8</v>
      </c>
      <c r="E17" s="64" t="s">
        <v>3</v>
      </c>
      <c r="F17" s="64">
        <v>8</v>
      </c>
      <c r="G17" s="64" t="s">
        <v>2</v>
      </c>
      <c r="H17" s="64">
        <v>6</v>
      </c>
      <c r="I17" s="64" t="s">
        <v>2</v>
      </c>
      <c r="J17" s="64">
        <v>6</v>
      </c>
      <c r="K17" s="64" t="s">
        <v>2</v>
      </c>
      <c r="L17" s="64">
        <v>6</v>
      </c>
      <c r="M17" s="64" t="s">
        <v>3</v>
      </c>
      <c r="N17" s="64">
        <v>8</v>
      </c>
      <c r="O17" s="64" t="s">
        <v>6</v>
      </c>
      <c r="P17" s="64">
        <v>10</v>
      </c>
      <c r="Q17" s="64" t="s">
        <v>6</v>
      </c>
      <c r="R17" s="64">
        <v>10</v>
      </c>
      <c r="S17" s="64" t="s">
        <v>6</v>
      </c>
      <c r="T17" s="64">
        <v>10</v>
      </c>
      <c r="U17" s="64" t="s">
        <v>6</v>
      </c>
      <c r="V17" s="64">
        <v>10</v>
      </c>
      <c r="X17" s="97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9"/>
      <c r="AT17" s="12">
        <f t="shared" si="0"/>
        <v>0</v>
      </c>
    </row>
    <row r="18" spans="1:46" ht="19.5" customHeight="1">
      <c r="A18" s="63">
        <v>10</v>
      </c>
      <c r="B18" s="64" t="s">
        <v>85</v>
      </c>
      <c r="C18" s="64" t="s">
        <v>3</v>
      </c>
      <c r="D18" s="64">
        <v>8</v>
      </c>
      <c r="E18" s="64" t="s">
        <v>5</v>
      </c>
      <c r="F18" s="64">
        <v>7</v>
      </c>
      <c r="G18" s="64" t="s">
        <v>5</v>
      </c>
      <c r="H18" s="64">
        <v>7</v>
      </c>
      <c r="I18" s="64" t="s">
        <v>2</v>
      </c>
      <c r="J18" s="64">
        <v>6</v>
      </c>
      <c r="K18" s="64" t="s">
        <v>4</v>
      </c>
      <c r="L18" s="64">
        <v>5</v>
      </c>
      <c r="M18" s="64" t="s">
        <v>6</v>
      </c>
      <c r="N18" s="64">
        <v>10</v>
      </c>
      <c r="O18" s="64" t="s">
        <v>1</v>
      </c>
      <c r="P18" s="64">
        <v>9</v>
      </c>
      <c r="Q18" s="64" t="s">
        <v>6</v>
      </c>
      <c r="R18" s="64">
        <v>10</v>
      </c>
      <c r="S18" s="64" t="s">
        <v>6</v>
      </c>
      <c r="T18" s="64">
        <v>10</v>
      </c>
      <c r="U18" s="64" t="s">
        <v>6</v>
      </c>
      <c r="V18" s="64">
        <v>10</v>
      </c>
      <c r="X18" s="90">
        <v>3</v>
      </c>
      <c r="Y18" s="11" t="str">
        <f>$G$5</f>
        <v>133BD</v>
      </c>
      <c r="Z18" s="100" t="s">
        <v>69</v>
      </c>
      <c r="AA18" s="102">
        <f>COUNTIF(A9:A92,"&gt;0")</f>
        <v>84</v>
      </c>
      <c r="AB18" s="102">
        <v>0</v>
      </c>
      <c r="AC18" s="101">
        <f>AA18-AD18-AB18</f>
        <v>84</v>
      </c>
      <c r="AD18" s="101">
        <f>COUNTIF(H9:H92,"-1")</f>
        <v>0</v>
      </c>
      <c r="AE18" s="4">
        <f>sub3-AF18</f>
        <v>82</v>
      </c>
      <c r="AF18" s="4">
        <f>COUNTIF(H9:H92,"0")</f>
        <v>2</v>
      </c>
      <c r="AG18" s="5">
        <f>COUNTIF(G9:G92,"O")</f>
        <v>0</v>
      </c>
      <c r="AH18" s="5">
        <f>COUNTIF(H9:H92,"10")</f>
        <v>1</v>
      </c>
      <c r="AI18" s="5">
        <f>COUNTIF(G9:G92,"A+")</f>
        <v>23</v>
      </c>
      <c r="AJ18" s="5">
        <f>COUNTIF(H9:H92,"9")</f>
        <v>12</v>
      </c>
      <c r="AK18" s="5">
        <f>COUNTIF(G9:G92,"A")</f>
        <v>29</v>
      </c>
      <c r="AL18" s="5">
        <f>COUNTIF(H9:H92,"8")</f>
        <v>14</v>
      </c>
      <c r="AM18" s="5">
        <f>COUNTIF(G9:G92,"B+")</f>
        <v>10</v>
      </c>
      <c r="AN18" s="5">
        <f>COUNTIF(H9:H92,"7")</f>
        <v>8</v>
      </c>
      <c r="AO18" s="5">
        <f>COUNTIF(G9:G92,"B")</f>
        <v>11</v>
      </c>
      <c r="AP18" s="5">
        <f>COUNTIF(H9:H92,"6")</f>
        <v>12</v>
      </c>
      <c r="AQ18" s="5">
        <f>COUNTIF(G9:G92,"C")</f>
        <v>8</v>
      </c>
      <c r="AR18" s="5">
        <f>COUNTIF(H9:H92,"5")</f>
        <v>10</v>
      </c>
      <c r="AT18" s="12">
        <f t="shared" si="0"/>
        <v>81</v>
      </c>
    </row>
    <row r="19" spans="1:46" ht="19.5" customHeight="1">
      <c r="A19" s="63">
        <v>11</v>
      </c>
      <c r="B19" s="64" t="s">
        <v>86</v>
      </c>
      <c r="C19" s="64" t="s">
        <v>5</v>
      </c>
      <c r="D19" s="64">
        <v>7</v>
      </c>
      <c r="E19" s="64" t="s">
        <v>4</v>
      </c>
      <c r="F19" s="64">
        <v>5</v>
      </c>
      <c r="G19" s="64" t="s">
        <v>5</v>
      </c>
      <c r="H19" s="64">
        <v>7</v>
      </c>
      <c r="I19" s="64" t="s">
        <v>2</v>
      </c>
      <c r="J19" s="64">
        <v>6</v>
      </c>
      <c r="K19" s="64" t="s">
        <v>4</v>
      </c>
      <c r="L19" s="64">
        <v>5</v>
      </c>
      <c r="M19" s="64" t="s">
        <v>6</v>
      </c>
      <c r="N19" s="64">
        <v>10</v>
      </c>
      <c r="O19" s="64" t="s">
        <v>1</v>
      </c>
      <c r="P19" s="64">
        <v>9</v>
      </c>
      <c r="Q19" s="64" t="s">
        <v>1</v>
      </c>
      <c r="R19" s="64">
        <v>9</v>
      </c>
      <c r="S19" s="64" t="s">
        <v>1</v>
      </c>
      <c r="T19" s="64">
        <v>9</v>
      </c>
      <c r="U19" s="64" t="s">
        <v>1</v>
      </c>
      <c r="V19" s="64">
        <v>9</v>
      </c>
      <c r="X19" s="90"/>
      <c r="Y19" s="11" t="str">
        <f>$G$6</f>
        <v>M-IV</v>
      </c>
      <c r="Z19" s="100"/>
      <c r="AA19" s="102"/>
      <c r="AB19" s="102"/>
      <c r="AC19" s="101"/>
      <c r="AD19" s="101"/>
      <c r="AE19" s="7">
        <f>(AE18/sub3)*100</f>
        <v>97.61904761904762</v>
      </c>
      <c r="AF19" s="7">
        <f>(AF18/sub3)*100</f>
        <v>2.380952380952381</v>
      </c>
      <c r="AG19" s="86">
        <f>(AG18/sub3)*100</f>
        <v>0</v>
      </c>
      <c r="AH19" s="87"/>
      <c r="AI19" s="86">
        <f>(AI18/sub3)*100</f>
        <v>27.380952380952383</v>
      </c>
      <c r="AJ19" s="87"/>
      <c r="AK19" s="86">
        <f>(AK18/sub3)*100</f>
        <v>34.523809523809526</v>
      </c>
      <c r="AL19" s="87"/>
      <c r="AM19" s="86">
        <f>(AM18/sub3)*100</f>
        <v>11.904761904761903</v>
      </c>
      <c r="AN19" s="87"/>
      <c r="AO19" s="86">
        <f>(AO18/sub3)*100</f>
        <v>13.095238095238097</v>
      </c>
      <c r="AP19" s="87"/>
      <c r="AQ19" s="86">
        <f>(AQ18/sub3)*100</f>
        <v>9.523809523809524</v>
      </c>
      <c r="AR19" s="87"/>
      <c r="AT19" s="12">
        <f t="shared" si="0"/>
        <v>96.42857142857143</v>
      </c>
    </row>
    <row r="20" spans="1:46" ht="19.5" customHeight="1">
      <c r="A20" s="63">
        <v>12</v>
      </c>
      <c r="B20" s="64" t="s">
        <v>87</v>
      </c>
      <c r="C20" s="64" t="s">
        <v>1</v>
      </c>
      <c r="D20" s="64">
        <v>9</v>
      </c>
      <c r="E20" s="64" t="s">
        <v>5</v>
      </c>
      <c r="F20" s="64">
        <v>7</v>
      </c>
      <c r="G20" s="64" t="s">
        <v>3</v>
      </c>
      <c r="H20" s="64">
        <v>8</v>
      </c>
      <c r="I20" s="64" t="s">
        <v>1</v>
      </c>
      <c r="J20" s="64">
        <v>9</v>
      </c>
      <c r="K20" s="64" t="s">
        <v>5</v>
      </c>
      <c r="L20" s="64">
        <v>7</v>
      </c>
      <c r="M20" s="64" t="s">
        <v>6</v>
      </c>
      <c r="N20" s="64">
        <v>10</v>
      </c>
      <c r="O20" s="64" t="s">
        <v>6</v>
      </c>
      <c r="P20" s="64">
        <v>10</v>
      </c>
      <c r="Q20" s="64" t="s">
        <v>6</v>
      </c>
      <c r="R20" s="64">
        <v>10</v>
      </c>
      <c r="S20" s="64" t="s">
        <v>6</v>
      </c>
      <c r="T20" s="64">
        <v>10</v>
      </c>
      <c r="U20" s="64" t="s">
        <v>6</v>
      </c>
      <c r="V20" s="64">
        <v>10</v>
      </c>
      <c r="X20" s="97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9"/>
      <c r="AT20" s="12">
        <f t="shared" si="0"/>
        <v>0</v>
      </c>
    </row>
    <row r="21" spans="1:46" ht="19.5" customHeight="1">
      <c r="A21" s="63">
        <v>13</v>
      </c>
      <c r="B21" s="64" t="s">
        <v>88</v>
      </c>
      <c r="C21" s="64" t="s">
        <v>1</v>
      </c>
      <c r="D21" s="64">
        <v>9</v>
      </c>
      <c r="E21" s="64" t="s">
        <v>5</v>
      </c>
      <c r="F21" s="64">
        <v>7</v>
      </c>
      <c r="G21" s="64" t="s">
        <v>1</v>
      </c>
      <c r="H21" s="64">
        <v>9</v>
      </c>
      <c r="I21" s="64" t="s">
        <v>4</v>
      </c>
      <c r="J21" s="64">
        <v>5</v>
      </c>
      <c r="K21" s="64" t="s">
        <v>5</v>
      </c>
      <c r="L21" s="64">
        <v>7</v>
      </c>
      <c r="M21" s="64" t="s">
        <v>6</v>
      </c>
      <c r="N21" s="64">
        <v>10</v>
      </c>
      <c r="O21" s="64" t="s">
        <v>1</v>
      </c>
      <c r="P21" s="64">
        <v>9</v>
      </c>
      <c r="Q21" s="64" t="s">
        <v>6</v>
      </c>
      <c r="R21" s="64">
        <v>10</v>
      </c>
      <c r="S21" s="64" t="s">
        <v>6</v>
      </c>
      <c r="T21" s="64">
        <v>10</v>
      </c>
      <c r="U21" s="64" t="s">
        <v>6</v>
      </c>
      <c r="V21" s="64">
        <v>10</v>
      </c>
      <c r="X21" s="90">
        <v>4</v>
      </c>
      <c r="Y21" s="11" t="str">
        <f>$I$5</f>
        <v>133AG</v>
      </c>
      <c r="Z21" s="100" t="s">
        <v>70</v>
      </c>
      <c r="AA21" s="102">
        <f>COUNTIF(A9:A92,"&gt;0")</f>
        <v>84</v>
      </c>
      <c r="AB21" s="102">
        <v>0</v>
      </c>
      <c r="AC21" s="101">
        <f>AA21-AD21-AB21</f>
        <v>83</v>
      </c>
      <c r="AD21" s="101">
        <f>COUNTIF(J9:J92,"-1")</f>
        <v>1</v>
      </c>
      <c r="AE21" s="4">
        <f>sub4-AF21</f>
        <v>80</v>
      </c>
      <c r="AF21" s="4">
        <f>COUNTIF(J9:J92,"0")</f>
        <v>3</v>
      </c>
      <c r="AG21" s="5">
        <f>COUNTIF(I9:I92,"O")</f>
        <v>0</v>
      </c>
      <c r="AH21" s="5">
        <f>COUNTIF(J9:J92,"10")</f>
        <v>2</v>
      </c>
      <c r="AI21" s="5">
        <f>COUNTIF(I9:I92,"A+")</f>
        <v>1</v>
      </c>
      <c r="AJ21" s="5">
        <f>COUNTIF(J9:J92,"9")</f>
        <v>2</v>
      </c>
      <c r="AK21" s="5">
        <f>COUNTIF(I9:I92,"A")</f>
        <v>4</v>
      </c>
      <c r="AL21" s="5">
        <f>COUNTIF(J9:J92,"8")</f>
        <v>5</v>
      </c>
      <c r="AM21" s="5">
        <f>COUNTIF(I9:I92,"B+")</f>
        <v>14</v>
      </c>
      <c r="AN21" s="5">
        <f>COUNTIF(J9:J92,"7")</f>
        <v>13</v>
      </c>
      <c r="AO21" s="5">
        <f>COUNTIF(I9:I92,"B")</f>
        <v>26</v>
      </c>
      <c r="AP21" s="5">
        <f>COUNTIF(J9:J92,"6")</f>
        <v>15</v>
      </c>
      <c r="AQ21" s="5">
        <f>COUNTIF(I9:I92,"C")</f>
        <v>36</v>
      </c>
      <c r="AR21" s="5">
        <f>COUNTIF(J9:J92,"5")</f>
        <v>20</v>
      </c>
      <c r="AT21" s="12">
        <f t="shared" si="0"/>
        <v>81</v>
      </c>
    </row>
    <row r="22" spans="1:46" ht="19.5" customHeight="1">
      <c r="A22" s="63">
        <v>14</v>
      </c>
      <c r="B22" s="64" t="s">
        <v>89</v>
      </c>
      <c r="C22" s="64" t="s">
        <v>5</v>
      </c>
      <c r="D22" s="64">
        <v>7</v>
      </c>
      <c r="E22" s="64" t="s">
        <v>4</v>
      </c>
      <c r="F22" s="64">
        <v>5</v>
      </c>
      <c r="G22" s="64" t="s">
        <v>4</v>
      </c>
      <c r="H22" s="64">
        <v>5</v>
      </c>
      <c r="I22" s="64" t="s">
        <v>131</v>
      </c>
      <c r="J22" s="64">
        <v>0</v>
      </c>
      <c r="K22" s="64" t="s">
        <v>131</v>
      </c>
      <c r="L22" s="64">
        <v>0</v>
      </c>
      <c r="M22" s="64" t="s">
        <v>5</v>
      </c>
      <c r="N22" s="64">
        <v>7</v>
      </c>
      <c r="O22" s="64" t="s">
        <v>5</v>
      </c>
      <c r="P22" s="64">
        <v>7</v>
      </c>
      <c r="Q22" s="64" t="s">
        <v>1</v>
      </c>
      <c r="R22" s="64">
        <v>9</v>
      </c>
      <c r="S22" s="64" t="s">
        <v>1</v>
      </c>
      <c r="T22" s="64">
        <v>9</v>
      </c>
      <c r="U22" s="64" t="s">
        <v>1</v>
      </c>
      <c r="V22" s="64">
        <v>9</v>
      </c>
      <c r="X22" s="90"/>
      <c r="Y22" s="11" t="str">
        <f>$I$6</f>
        <v>DS C++</v>
      </c>
      <c r="Z22" s="100"/>
      <c r="AA22" s="102"/>
      <c r="AB22" s="102"/>
      <c r="AC22" s="101"/>
      <c r="AD22" s="101"/>
      <c r="AE22" s="7">
        <f>(AE21/sub4)*100</f>
        <v>96.3855421686747</v>
      </c>
      <c r="AF22" s="7">
        <f>(AF21/sub4)*100</f>
        <v>3.614457831325301</v>
      </c>
      <c r="AG22" s="86">
        <f>(AG21/sub4)*100</f>
        <v>0</v>
      </c>
      <c r="AH22" s="87"/>
      <c r="AI22" s="86">
        <f>(AI21/sub4)*100</f>
        <v>1.2048192771084338</v>
      </c>
      <c r="AJ22" s="87"/>
      <c r="AK22" s="86">
        <f>(AK21/sub4)*100</f>
        <v>4.819277108433735</v>
      </c>
      <c r="AL22" s="87"/>
      <c r="AM22" s="86">
        <f>(AM21/sub4)*100</f>
        <v>16.867469879518072</v>
      </c>
      <c r="AN22" s="87"/>
      <c r="AO22" s="86">
        <f>(AO21/sub4)*100</f>
        <v>31.32530120481928</v>
      </c>
      <c r="AP22" s="87"/>
      <c r="AQ22" s="86">
        <f>(AQ21/sub4)*100</f>
        <v>43.373493975903614</v>
      </c>
      <c r="AR22" s="87"/>
      <c r="AT22" s="12">
        <f t="shared" si="0"/>
        <v>97.59036144578313</v>
      </c>
    </row>
    <row r="23" spans="1:46" ht="19.5" customHeight="1">
      <c r="A23" s="63">
        <v>15</v>
      </c>
      <c r="B23" s="64" t="s">
        <v>90</v>
      </c>
      <c r="C23" s="64" t="s">
        <v>5</v>
      </c>
      <c r="D23" s="64">
        <v>7</v>
      </c>
      <c r="E23" s="64" t="s">
        <v>2</v>
      </c>
      <c r="F23" s="64">
        <v>6</v>
      </c>
      <c r="G23" s="64" t="s">
        <v>3</v>
      </c>
      <c r="H23" s="64">
        <v>8</v>
      </c>
      <c r="I23" s="64" t="s">
        <v>4</v>
      </c>
      <c r="J23" s="64">
        <v>5</v>
      </c>
      <c r="K23" s="64" t="s">
        <v>4</v>
      </c>
      <c r="L23" s="64">
        <v>5</v>
      </c>
      <c r="M23" s="64" t="s">
        <v>6</v>
      </c>
      <c r="N23" s="64">
        <v>10</v>
      </c>
      <c r="O23" s="64" t="s">
        <v>6</v>
      </c>
      <c r="P23" s="64">
        <v>10</v>
      </c>
      <c r="Q23" s="64" t="s">
        <v>6</v>
      </c>
      <c r="R23" s="64">
        <v>10</v>
      </c>
      <c r="S23" s="64" t="s">
        <v>6</v>
      </c>
      <c r="T23" s="64">
        <v>10</v>
      </c>
      <c r="U23" s="64" t="s">
        <v>6</v>
      </c>
      <c r="V23" s="64">
        <v>10</v>
      </c>
      <c r="X23" s="97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9"/>
      <c r="AT23" s="12">
        <f t="shared" si="0"/>
        <v>0</v>
      </c>
    </row>
    <row r="24" spans="1:46" ht="19.5" customHeight="1">
      <c r="A24" s="63">
        <v>16</v>
      </c>
      <c r="B24" s="64" t="s">
        <v>91</v>
      </c>
      <c r="C24" s="64" t="s">
        <v>2</v>
      </c>
      <c r="D24" s="64">
        <v>6</v>
      </c>
      <c r="E24" s="64" t="s">
        <v>2</v>
      </c>
      <c r="F24" s="64">
        <v>6</v>
      </c>
      <c r="G24" s="64" t="s">
        <v>4</v>
      </c>
      <c r="H24" s="64">
        <v>5</v>
      </c>
      <c r="I24" s="64" t="s">
        <v>131</v>
      </c>
      <c r="J24" s="64">
        <v>0</v>
      </c>
      <c r="K24" s="64" t="s">
        <v>4</v>
      </c>
      <c r="L24" s="64">
        <v>5</v>
      </c>
      <c r="M24" s="64" t="s">
        <v>5</v>
      </c>
      <c r="N24" s="64">
        <v>7</v>
      </c>
      <c r="O24" s="64" t="s">
        <v>1</v>
      </c>
      <c r="P24" s="64">
        <v>9</v>
      </c>
      <c r="Q24" s="64" t="s">
        <v>1</v>
      </c>
      <c r="R24" s="64">
        <v>9</v>
      </c>
      <c r="S24" s="64" t="s">
        <v>1</v>
      </c>
      <c r="T24" s="64">
        <v>9</v>
      </c>
      <c r="U24" s="64" t="s">
        <v>1</v>
      </c>
      <c r="V24" s="64">
        <v>9</v>
      </c>
      <c r="X24" s="90">
        <v>5</v>
      </c>
      <c r="Y24" s="11" t="str">
        <f>$K$5</f>
        <v>133AJ</v>
      </c>
      <c r="Z24" s="100" t="s">
        <v>71</v>
      </c>
      <c r="AA24" s="102">
        <f>COUNTIF(A9:A92,"&gt;0")</f>
        <v>84</v>
      </c>
      <c r="AB24" s="102">
        <v>0</v>
      </c>
      <c r="AC24" s="101">
        <f>AA24-AD24-AB24</f>
        <v>83</v>
      </c>
      <c r="AD24" s="101">
        <f>COUNTIF(L9:L92,"-1")</f>
        <v>1</v>
      </c>
      <c r="AE24" s="4">
        <f>sub5-AF24</f>
        <v>77</v>
      </c>
      <c r="AF24" s="4">
        <f>COUNTIF(L9:L92,"0")</f>
        <v>6</v>
      </c>
      <c r="AG24" s="5">
        <f>COUNTIF(K9:K92,"O")</f>
        <v>0</v>
      </c>
      <c r="AH24" s="5">
        <f>COUNTIF(L9:L92,"10")</f>
        <v>2</v>
      </c>
      <c r="AI24" s="5">
        <f>COUNTIF(K9:K92,"A+")</f>
        <v>1</v>
      </c>
      <c r="AJ24" s="5">
        <f>COUNTIF(L9:L92,"9")</f>
        <v>2</v>
      </c>
      <c r="AK24" s="5">
        <f>COUNTIF(K9:K92,"A")</f>
        <v>6</v>
      </c>
      <c r="AL24" s="5">
        <f>COUNTIF(L9:L92,"8")</f>
        <v>7</v>
      </c>
      <c r="AM24" s="5">
        <f>COUNTIF(K9:K92,"B+")</f>
        <v>19</v>
      </c>
      <c r="AN24" s="5">
        <f>COUNTIF(L9:L92,"7")</f>
        <v>6</v>
      </c>
      <c r="AO24" s="5">
        <f>COUNTIF(K9:K92,"B")</f>
        <v>34</v>
      </c>
      <c r="AP24" s="5">
        <f>COUNTIF(L9:L92,"6")</f>
        <v>21</v>
      </c>
      <c r="AQ24" s="5">
        <f>COUNTIF(K9:K92,"c")</f>
        <v>18</v>
      </c>
      <c r="AR24" s="5">
        <f>COUNTIF(L9:L92,"5")</f>
        <v>15</v>
      </c>
      <c r="AT24" s="12">
        <f t="shared" si="0"/>
        <v>78</v>
      </c>
    </row>
    <row r="25" spans="1:46" ht="19.5" customHeight="1">
      <c r="A25" s="63">
        <v>17</v>
      </c>
      <c r="B25" s="64" t="s">
        <v>92</v>
      </c>
      <c r="C25" s="64" t="s">
        <v>3</v>
      </c>
      <c r="D25" s="64">
        <v>8</v>
      </c>
      <c r="E25" s="64" t="s">
        <v>2</v>
      </c>
      <c r="F25" s="64">
        <v>6</v>
      </c>
      <c r="G25" s="64" t="s">
        <v>3</v>
      </c>
      <c r="H25" s="64">
        <v>8</v>
      </c>
      <c r="I25" s="64" t="s">
        <v>3</v>
      </c>
      <c r="J25" s="64">
        <v>8</v>
      </c>
      <c r="K25" s="64" t="s">
        <v>3</v>
      </c>
      <c r="L25" s="64">
        <v>8</v>
      </c>
      <c r="M25" s="64" t="s">
        <v>1</v>
      </c>
      <c r="N25" s="64">
        <v>9</v>
      </c>
      <c r="O25" s="64" t="s">
        <v>6</v>
      </c>
      <c r="P25" s="64">
        <v>10</v>
      </c>
      <c r="Q25" s="64" t="s">
        <v>6</v>
      </c>
      <c r="R25" s="64">
        <v>10</v>
      </c>
      <c r="S25" s="64" t="s">
        <v>6</v>
      </c>
      <c r="T25" s="64">
        <v>10</v>
      </c>
      <c r="U25" s="64" t="s">
        <v>6</v>
      </c>
      <c r="V25" s="64">
        <v>10</v>
      </c>
      <c r="X25" s="90"/>
      <c r="Y25" s="11" t="str">
        <f>$K$6</f>
        <v>DLD</v>
      </c>
      <c r="Z25" s="100"/>
      <c r="AA25" s="102"/>
      <c r="AB25" s="102"/>
      <c r="AC25" s="101"/>
      <c r="AD25" s="101"/>
      <c r="AE25" s="7">
        <f>(AE24/sub5)*100</f>
        <v>92.7710843373494</v>
      </c>
      <c r="AF25" s="7">
        <f>(AF24/sub5)*100</f>
        <v>7.228915662650602</v>
      </c>
      <c r="AG25" s="86">
        <f>(AG24/sub5)*100</f>
        <v>0</v>
      </c>
      <c r="AH25" s="87"/>
      <c r="AI25" s="86">
        <f>(AI24/sub5)*100</f>
        <v>1.2048192771084338</v>
      </c>
      <c r="AJ25" s="87"/>
      <c r="AK25" s="86">
        <f>(AK24/sub5)*100</f>
        <v>7.228915662650602</v>
      </c>
      <c r="AL25" s="87"/>
      <c r="AM25" s="86">
        <f>(AM24/sub5)*100</f>
        <v>22.89156626506024</v>
      </c>
      <c r="AN25" s="87"/>
      <c r="AO25" s="86">
        <f>(AO24/sub5)*100</f>
        <v>40.963855421686745</v>
      </c>
      <c r="AP25" s="87"/>
      <c r="AQ25" s="86">
        <f>(AQ24/sub5)*100</f>
        <v>21.686746987951807</v>
      </c>
      <c r="AR25" s="87"/>
      <c r="AT25" s="12">
        <f t="shared" si="0"/>
        <v>93.97590361445782</v>
      </c>
    </row>
    <row r="26" spans="1:46" ht="19.5" customHeight="1">
      <c r="A26" s="63">
        <v>21</v>
      </c>
      <c r="B26" s="64" t="s">
        <v>93</v>
      </c>
      <c r="C26" s="64" t="s">
        <v>2</v>
      </c>
      <c r="D26" s="64">
        <v>6</v>
      </c>
      <c r="E26" s="64" t="s">
        <v>4</v>
      </c>
      <c r="F26" s="64">
        <v>5</v>
      </c>
      <c r="G26" s="64" t="s">
        <v>4</v>
      </c>
      <c r="H26" s="64">
        <v>5</v>
      </c>
      <c r="I26" s="64" t="s">
        <v>4</v>
      </c>
      <c r="J26" s="64">
        <v>5</v>
      </c>
      <c r="K26" s="64" t="s">
        <v>2</v>
      </c>
      <c r="L26" s="64">
        <v>6</v>
      </c>
      <c r="M26" s="64" t="s">
        <v>3</v>
      </c>
      <c r="N26" s="64">
        <v>8</v>
      </c>
      <c r="O26" s="64" t="s">
        <v>1</v>
      </c>
      <c r="P26" s="64">
        <v>9</v>
      </c>
      <c r="Q26" s="64" t="s">
        <v>6</v>
      </c>
      <c r="R26" s="64">
        <v>10</v>
      </c>
      <c r="S26" s="64" t="s">
        <v>6</v>
      </c>
      <c r="T26" s="64">
        <v>10</v>
      </c>
      <c r="U26" s="64" t="s">
        <v>6</v>
      </c>
      <c r="V26" s="64">
        <v>10</v>
      </c>
      <c r="X26" s="114" t="s">
        <v>22</v>
      </c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T26" s="12">
        <f t="shared" si="0"/>
        <v>0</v>
      </c>
    </row>
    <row r="27" spans="1:46" ht="19.5" customHeight="1">
      <c r="A27" s="63">
        <v>22</v>
      </c>
      <c r="B27" s="64" t="s">
        <v>94</v>
      </c>
      <c r="C27" s="64" t="s">
        <v>3</v>
      </c>
      <c r="D27" s="64">
        <v>8</v>
      </c>
      <c r="E27" s="64" t="s">
        <v>2</v>
      </c>
      <c r="F27" s="64">
        <v>6</v>
      </c>
      <c r="G27" s="64" t="s">
        <v>2</v>
      </c>
      <c r="H27" s="64">
        <v>6</v>
      </c>
      <c r="I27" s="64" t="s">
        <v>4</v>
      </c>
      <c r="J27" s="64">
        <v>5</v>
      </c>
      <c r="K27" s="64" t="s">
        <v>2</v>
      </c>
      <c r="L27" s="64">
        <v>6</v>
      </c>
      <c r="M27" s="64" t="s">
        <v>6</v>
      </c>
      <c r="N27" s="64">
        <v>10</v>
      </c>
      <c r="O27" s="64" t="s">
        <v>6</v>
      </c>
      <c r="P27" s="64">
        <v>10</v>
      </c>
      <c r="Q27" s="64" t="s">
        <v>6</v>
      </c>
      <c r="R27" s="64">
        <v>10</v>
      </c>
      <c r="S27" s="64" t="s">
        <v>6</v>
      </c>
      <c r="T27" s="64">
        <v>10</v>
      </c>
      <c r="U27" s="64" t="s">
        <v>6</v>
      </c>
      <c r="V27" s="64">
        <v>10</v>
      </c>
      <c r="X27" s="104" t="s">
        <v>20</v>
      </c>
      <c r="Y27" s="105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10"/>
      <c r="AT27" s="12">
        <f t="shared" si="0"/>
        <v>0</v>
      </c>
    </row>
    <row r="28" spans="1:46" ht="19.5" customHeight="1">
      <c r="A28" s="63">
        <v>23</v>
      </c>
      <c r="B28" s="64" t="s">
        <v>95</v>
      </c>
      <c r="C28" s="64" t="s">
        <v>3</v>
      </c>
      <c r="D28" s="64">
        <v>8</v>
      </c>
      <c r="E28" s="64" t="s">
        <v>5</v>
      </c>
      <c r="F28" s="64">
        <v>7</v>
      </c>
      <c r="G28" s="64" t="s">
        <v>2</v>
      </c>
      <c r="H28" s="64">
        <v>6</v>
      </c>
      <c r="I28" s="64" t="s">
        <v>5</v>
      </c>
      <c r="J28" s="64">
        <v>7</v>
      </c>
      <c r="K28" s="64" t="s">
        <v>2</v>
      </c>
      <c r="L28" s="64">
        <v>6</v>
      </c>
      <c r="M28" s="64" t="s">
        <v>1</v>
      </c>
      <c r="N28" s="64">
        <v>9</v>
      </c>
      <c r="O28" s="64" t="s">
        <v>6</v>
      </c>
      <c r="P28" s="64">
        <v>10</v>
      </c>
      <c r="Q28" s="64" t="s">
        <v>6</v>
      </c>
      <c r="R28" s="64">
        <v>10</v>
      </c>
      <c r="S28" s="64" t="s">
        <v>6</v>
      </c>
      <c r="T28" s="64">
        <v>10</v>
      </c>
      <c r="U28" s="64" t="s">
        <v>6</v>
      </c>
      <c r="V28" s="64">
        <v>10</v>
      </c>
      <c r="X28" s="103">
        <v>6</v>
      </c>
      <c r="Y28" s="11">
        <f>$M$5</f>
        <v>13307</v>
      </c>
      <c r="Z28" s="100" t="s">
        <v>72</v>
      </c>
      <c r="AA28" s="94">
        <f>COUNTIF(A9:A92,"&gt;0")</f>
        <v>84</v>
      </c>
      <c r="AB28" s="94">
        <v>0</v>
      </c>
      <c r="AC28" s="89">
        <f>AA28-AD28-AB28</f>
        <v>84</v>
      </c>
      <c r="AD28" s="89">
        <v>0</v>
      </c>
      <c r="AE28" s="6">
        <f>lab1-AF28</f>
        <v>84</v>
      </c>
      <c r="AF28" s="6">
        <f>COUNTIF(N9:N92,"0")</f>
        <v>0</v>
      </c>
      <c r="AG28" s="5">
        <f>COUNTIF(M9:M92,"O")</f>
        <v>58</v>
      </c>
      <c r="AH28" s="5">
        <f>COUNTIF(N9:N92,"10")</f>
        <v>56</v>
      </c>
      <c r="AI28" s="5">
        <f>COUNTIF(M9:M92,"A+")</f>
        <v>13</v>
      </c>
      <c r="AJ28" s="5">
        <f>COUNTIF(N9:N92,"9")</f>
        <v>13</v>
      </c>
      <c r="AK28" s="5">
        <f>COUNTIF(M9:M92,"A")</f>
        <v>4</v>
      </c>
      <c r="AL28" s="5">
        <f>COUNTIF(N9:N92,"8")</f>
        <v>4</v>
      </c>
      <c r="AM28" s="5">
        <f>COUNTIF(M9:M92,"B+")</f>
        <v>8</v>
      </c>
      <c r="AN28" s="5">
        <f>COUNTIF(N9:N92,"7")</f>
        <v>6</v>
      </c>
      <c r="AO28" s="5">
        <f>COUNTIF(M9:M92,"B")</f>
        <v>1</v>
      </c>
      <c r="AP28" s="5">
        <f>COUNTIF(N9:N92,"6")</f>
        <v>1</v>
      </c>
      <c r="AQ28" s="5">
        <f>COUNTIF(M9:M92,"C")</f>
        <v>0</v>
      </c>
      <c r="AR28" s="5">
        <f>COUNTIF(N9:N92,"5")</f>
        <v>0</v>
      </c>
      <c r="AT28" s="12">
        <f t="shared" si="0"/>
        <v>84</v>
      </c>
    </row>
    <row r="29" spans="1:46" ht="19.5" customHeight="1">
      <c r="A29" s="63">
        <v>24</v>
      </c>
      <c r="B29" s="64" t="s">
        <v>96</v>
      </c>
      <c r="C29" s="64" t="s">
        <v>2</v>
      </c>
      <c r="D29" s="64">
        <v>6</v>
      </c>
      <c r="E29" s="64" t="s">
        <v>4</v>
      </c>
      <c r="F29" s="64">
        <v>5</v>
      </c>
      <c r="G29" s="64" t="s">
        <v>2</v>
      </c>
      <c r="H29" s="64">
        <v>6</v>
      </c>
      <c r="I29" s="64" t="s">
        <v>4</v>
      </c>
      <c r="J29" s="64">
        <v>5</v>
      </c>
      <c r="K29" s="64" t="s">
        <v>2</v>
      </c>
      <c r="L29" s="64">
        <v>6</v>
      </c>
      <c r="M29" s="64" t="s">
        <v>6</v>
      </c>
      <c r="N29" s="64">
        <v>10</v>
      </c>
      <c r="O29" s="64" t="s">
        <v>6</v>
      </c>
      <c r="P29" s="64">
        <v>10</v>
      </c>
      <c r="Q29" s="64" t="s">
        <v>6</v>
      </c>
      <c r="R29" s="64">
        <v>10</v>
      </c>
      <c r="S29" s="64" t="s">
        <v>6</v>
      </c>
      <c r="T29" s="64">
        <v>10</v>
      </c>
      <c r="U29" s="64" t="s">
        <v>6</v>
      </c>
      <c r="V29" s="64">
        <v>10</v>
      </c>
      <c r="X29" s="90"/>
      <c r="Y29" s="11" t="str">
        <f>$M$6</f>
        <v>DS C++ LAB</v>
      </c>
      <c r="Z29" s="100"/>
      <c r="AA29" s="102"/>
      <c r="AB29" s="102"/>
      <c r="AC29" s="101"/>
      <c r="AD29" s="101"/>
      <c r="AE29" s="7">
        <f>(AE28/lab1)*100</f>
        <v>100</v>
      </c>
      <c r="AF29" s="7">
        <f>(AF28/lab1)*100</f>
        <v>0</v>
      </c>
      <c r="AG29" s="86">
        <f>(AG28/lab1)*100</f>
        <v>69.04761904761905</v>
      </c>
      <c r="AH29" s="87"/>
      <c r="AI29" s="86">
        <f>(AI28/lab1)*100</f>
        <v>15.476190476190476</v>
      </c>
      <c r="AJ29" s="87"/>
      <c r="AK29" s="86">
        <f>(AK28/lab1)*100</f>
        <v>4.761904761904762</v>
      </c>
      <c r="AL29" s="87"/>
      <c r="AM29" s="86">
        <f>(AM28/lab1)*100</f>
        <v>9.523809523809524</v>
      </c>
      <c r="AN29" s="87"/>
      <c r="AO29" s="86">
        <f>(AO28/lab1)*100</f>
        <v>1.1904761904761905</v>
      </c>
      <c r="AP29" s="87"/>
      <c r="AQ29" s="86">
        <f>(AQ28/lab1)*100</f>
        <v>0</v>
      </c>
      <c r="AR29" s="87"/>
      <c r="AT29" s="12">
        <f t="shared" si="0"/>
        <v>100</v>
      </c>
    </row>
    <row r="30" spans="1:46" ht="19.5" customHeight="1">
      <c r="A30" s="63">
        <v>25</v>
      </c>
      <c r="B30" s="64" t="s">
        <v>97</v>
      </c>
      <c r="C30" s="64" t="s">
        <v>1</v>
      </c>
      <c r="D30" s="64">
        <v>9</v>
      </c>
      <c r="E30" s="64" t="s">
        <v>5</v>
      </c>
      <c r="F30" s="64">
        <v>7</v>
      </c>
      <c r="G30" s="64" t="s">
        <v>1</v>
      </c>
      <c r="H30" s="64">
        <v>9</v>
      </c>
      <c r="I30" s="64" t="s">
        <v>3</v>
      </c>
      <c r="J30" s="64">
        <v>8</v>
      </c>
      <c r="K30" s="64" t="s">
        <v>3</v>
      </c>
      <c r="L30" s="64">
        <v>8</v>
      </c>
      <c r="M30" s="64" t="s">
        <v>6</v>
      </c>
      <c r="N30" s="64">
        <v>10</v>
      </c>
      <c r="O30" s="64" t="s">
        <v>6</v>
      </c>
      <c r="P30" s="64">
        <v>10</v>
      </c>
      <c r="Q30" s="64" t="s">
        <v>6</v>
      </c>
      <c r="R30" s="64">
        <v>10</v>
      </c>
      <c r="S30" s="64" t="s">
        <v>6</v>
      </c>
      <c r="T30" s="64">
        <v>10</v>
      </c>
      <c r="U30" s="64" t="s">
        <v>6</v>
      </c>
      <c r="V30" s="64">
        <v>10</v>
      </c>
      <c r="X30" s="97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9"/>
      <c r="AT30" s="12">
        <f t="shared" si="0"/>
        <v>0</v>
      </c>
    </row>
    <row r="31" spans="1:46" ht="19.5" customHeight="1">
      <c r="A31" s="63">
        <v>26</v>
      </c>
      <c r="B31" s="64" t="s">
        <v>98</v>
      </c>
      <c r="C31" s="64" t="s">
        <v>3</v>
      </c>
      <c r="D31" s="64">
        <v>8</v>
      </c>
      <c r="E31" s="64" t="s">
        <v>4</v>
      </c>
      <c r="F31" s="64">
        <v>5</v>
      </c>
      <c r="G31" s="64" t="s">
        <v>3</v>
      </c>
      <c r="H31" s="64">
        <v>8</v>
      </c>
      <c r="I31" s="64" t="s">
        <v>5</v>
      </c>
      <c r="J31" s="64">
        <v>7</v>
      </c>
      <c r="K31" s="64" t="s">
        <v>5</v>
      </c>
      <c r="L31" s="64">
        <v>7</v>
      </c>
      <c r="M31" s="64" t="s">
        <v>6</v>
      </c>
      <c r="N31" s="64">
        <v>10</v>
      </c>
      <c r="O31" s="64" t="s">
        <v>1</v>
      </c>
      <c r="P31" s="64">
        <v>9</v>
      </c>
      <c r="Q31" s="64" t="s">
        <v>6</v>
      </c>
      <c r="R31" s="64">
        <v>10</v>
      </c>
      <c r="S31" s="64" t="s">
        <v>6</v>
      </c>
      <c r="T31" s="64">
        <v>10</v>
      </c>
      <c r="U31" s="64" t="s">
        <v>6</v>
      </c>
      <c r="V31" s="64">
        <v>10</v>
      </c>
      <c r="X31" s="90">
        <v>7</v>
      </c>
      <c r="Y31" s="11">
        <f>$O$5</f>
        <v>13319</v>
      </c>
      <c r="Z31" s="100" t="s">
        <v>69</v>
      </c>
      <c r="AA31" s="102">
        <f>COUNTIF(A9:A92,"&gt;0")</f>
        <v>84</v>
      </c>
      <c r="AB31" s="102">
        <v>0</v>
      </c>
      <c r="AC31" s="101">
        <f>AA31-AD31-AB31</f>
        <v>84</v>
      </c>
      <c r="AD31" s="101">
        <v>0</v>
      </c>
      <c r="AE31" s="4">
        <f>lab2-AF31</f>
        <v>84</v>
      </c>
      <c r="AF31" s="4">
        <f>COUNTIF(P9:P92,"0")</f>
        <v>0</v>
      </c>
      <c r="AG31" s="5">
        <f>COUNTIF(O9:O92,"O")</f>
        <v>37</v>
      </c>
      <c r="AH31" s="5">
        <f>COUNTIF(P9:P92,"10")</f>
        <v>26</v>
      </c>
      <c r="AI31" s="5">
        <f>COUNTIF(O9:O92,"A+")</f>
        <v>44</v>
      </c>
      <c r="AJ31" s="5">
        <f>COUNTIF(P9:P92,"9")</f>
        <v>31</v>
      </c>
      <c r="AK31" s="5">
        <f>COUNTIF(O9:O92,"A")</f>
        <v>1</v>
      </c>
      <c r="AL31" s="5">
        <f>COUNTIF(P9:P92,"8")</f>
        <v>1</v>
      </c>
      <c r="AM31" s="5">
        <f>COUNTIF(O9:O92,"B+")</f>
        <v>2</v>
      </c>
      <c r="AN31" s="5">
        <f>COUNTIF(P9:P92,"7")</f>
        <v>2</v>
      </c>
      <c r="AO31" s="5">
        <f>COUNTIF(O9:O92,"B")</f>
        <v>0</v>
      </c>
      <c r="AP31" s="5">
        <f>COUNTIF(P9:P92,"6")</f>
        <v>0</v>
      </c>
      <c r="AQ31" s="5">
        <f>COUNTIF(O9:O92,"C")</f>
        <v>0</v>
      </c>
      <c r="AR31" s="5">
        <f>COUNTIF(P9:P92,"5")</f>
        <v>0</v>
      </c>
      <c r="AT31" s="12">
        <f t="shared" si="0"/>
        <v>84</v>
      </c>
    </row>
    <row r="32" spans="1:46" ht="19.5" customHeight="1">
      <c r="A32" s="63">
        <v>27</v>
      </c>
      <c r="B32" s="64" t="s">
        <v>99</v>
      </c>
      <c r="C32" s="64" t="s">
        <v>4</v>
      </c>
      <c r="D32" s="64">
        <v>5</v>
      </c>
      <c r="E32" s="64" t="s">
        <v>4</v>
      </c>
      <c r="F32" s="64">
        <v>5</v>
      </c>
      <c r="G32" s="64" t="s">
        <v>5</v>
      </c>
      <c r="H32" s="64">
        <v>7</v>
      </c>
      <c r="I32" s="64" t="s">
        <v>4</v>
      </c>
      <c r="J32" s="64">
        <v>5</v>
      </c>
      <c r="K32" s="64" t="s">
        <v>4</v>
      </c>
      <c r="L32" s="64">
        <v>5</v>
      </c>
      <c r="M32" s="64" t="s">
        <v>5</v>
      </c>
      <c r="N32" s="64">
        <v>7</v>
      </c>
      <c r="O32" s="64" t="s">
        <v>1</v>
      </c>
      <c r="P32" s="64">
        <v>9</v>
      </c>
      <c r="Q32" s="64" t="s">
        <v>6</v>
      </c>
      <c r="R32" s="64">
        <v>10</v>
      </c>
      <c r="S32" s="64" t="s">
        <v>6</v>
      </c>
      <c r="T32" s="64">
        <v>10</v>
      </c>
      <c r="U32" s="64" t="s">
        <v>6</v>
      </c>
      <c r="V32" s="64">
        <v>10</v>
      </c>
      <c r="X32" s="90"/>
      <c r="Y32" s="11" t="str">
        <f>$O$6</f>
        <v>IT WORKSHOP</v>
      </c>
      <c r="Z32" s="100"/>
      <c r="AA32" s="102"/>
      <c r="AB32" s="102"/>
      <c r="AC32" s="101"/>
      <c r="AD32" s="101"/>
      <c r="AE32" s="7">
        <f>(AE31/lab2)*100</f>
        <v>100</v>
      </c>
      <c r="AF32" s="7">
        <f>(AF31/lab2)*100</f>
        <v>0</v>
      </c>
      <c r="AG32" s="86">
        <f>(AG31/lab2)*100</f>
        <v>44.047619047619044</v>
      </c>
      <c r="AH32" s="87"/>
      <c r="AI32" s="86">
        <f>(AI31/lab2)*100</f>
        <v>52.38095238095239</v>
      </c>
      <c r="AJ32" s="87"/>
      <c r="AK32" s="86">
        <f>(AK31/lab2)*100</f>
        <v>1.1904761904761905</v>
      </c>
      <c r="AL32" s="87"/>
      <c r="AM32" s="86">
        <f>(AM31/lab2)*100</f>
        <v>2.380952380952381</v>
      </c>
      <c r="AN32" s="87"/>
      <c r="AO32" s="86">
        <f>(AO31/lab2)*100</f>
        <v>0</v>
      </c>
      <c r="AP32" s="87"/>
      <c r="AQ32" s="86">
        <f>(AQ31/lab2)*100</f>
        <v>0</v>
      </c>
      <c r="AR32" s="87"/>
      <c r="AT32" s="12">
        <f t="shared" si="0"/>
        <v>100</v>
      </c>
    </row>
    <row r="33" spans="1:46" ht="19.5" customHeight="1">
      <c r="A33" s="63">
        <v>28</v>
      </c>
      <c r="B33" s="64" t="s">
        <v>100</v>
      </c>
      <c r="C33" s="64" t="s">
        <v>3</v>
      </c>
      <c r="D33" s="64">
        <v>8</v>
      </c>
      <c r="E33" s="64" t="s">
        <v>5</v>
      </c>
      <c r="F33" s="64">
        <v>7</v>
      </c>
      <c r="G33" s="64" t="s">
        <v>1</v>
      </c>
      <c r="H33" s="64">
        <v>9</v>
      </c>
      <c r="I33" s="64" t="s">
        <v>5</v>
      </c>
      <c r="J33" s="64">
        <v>7</v>
      </c>
      <c r="K33" s="64" t="s">
        <v>3</v>
      </c>
      <c r="L33" s="64">
        <v>8</v>
      </c>
      <c r="M33" s="64" t="s">
        <v>6</v>
      </c>
      <c r="N33" s="64">
        <v>10</v>
      </c>
      <c r="O33" s="64" t="s">
        <v>1</v>
      </c>
      <c r="P33" s="64">
        <v>9</v>
      </c>
      <c r="Q33" s="64" t="s">
        <v>6</v>
      </c>
      <c r="R33" s="64">
        <v>10</v>
      </c>
      <c r="S33" s="64" t="s">
        <v>6</v>
      </c>
      <c r="T33" s="64">
        <v>10</v>
      </c>
      <c r="U33" s="64" t="s">
        <v>6</v>
      </c>
      <c r="V33" s="64">
        <v>10</v>
      </c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T33" s="12">
        <f t="shared" si="0"/>
        <v>0</v>
      </c>
    </row>
    <row r="34" spans="1:46" ht="19.5" customHeight="1">
      <c r="A34" s="63">
        <v>29</v>
      </c>
      <c r="B34" s="64" t="s">
        <v>101</v>
      </c>
      <c r="C34" s="64" t="s">
        <v>2</v>
      </c>
      <c r="D34" s="64">
        <v>6</v>
      </c>
      <c r="E34" s="64" t="s">
        <v>4</v>
      </c>
      <c r="F34" s="64">
        <v>5</v>
      </c>
      <c r="G34" s="64" t="s">
        <v>4</v>
      </c>
      <c r="H34" s="64">
        <v>5</v>
      </c>
      <c r="I34" s="64" t="s">
        <v>4</v>
      </c>
      <c r="J34" s="64">
        <v>5</v>
      </c>
      <c r="K34" s="64" t="s">
        <v>2</v>
      </c>
      <c r="L34" s="64">
        <v>6</v>
      </c>
      <c r="M34" s="64" t="s">
        <v>6</v>
      </c>
      <c r="N34" s="64">
        <v>10</v>
      </c>
      <c r="O34" s="64" t="s">
        <v>6</v>
      </c>
      <c r="P34" s="64">
        <v>10</v>
      </c>
      <c r="Q34" s="64" t="s">
        <v>6</v>
      </c>
      <c r="R34" s="64">
        <v>10</v>
      </c>
      <c r="S34" s="64" t="s">
        <v>6</v>
      </c>
      <c r="T34" s="64">
        <v>10</v>
      </c>
      <c r="U34" s="64" t="s">
        <v>6</v>
      </c>
      <c r="V34" s="64">
        <v>10</v>
      </c>
      <c r="X34" s="90">
        <v>8</v>
      </c>
      <c r="Y34" s="11">
        <f>$Q$5</f>
        <v>13328</v>
      </c>
      <c r="Z34" s="91" t="s">
        <v>143</v>
      </c>
      <c r="AA34" s="93">
        <f>COUNTIF(A9:A92,"&gt;0")</f>
        <v>84</v>
      </c>
      <c r="AB34" s="93">
        <v>0</v>
      </c>
      <c r="AC34" s="88">
        <f>AA34-AD34-AB34</f>
        <v>84</v>
      </c>
      <c r="AD34" s="88">
        <v>0</v>
      </c>
      <c r="AE34" s="61">
        <f>lab3-AF34</f>
        <v>84</v>
      </c>
      <c r="AF34" s="61">
        <f>COUNTIF(R9:R92,"0")</f>
        <v>0</v>
      </c>
      <c r="AG34" s="5">
        <f>COUNTIF(Q9:Q92,"O")</f>
        <v>73</v>
      </c>
      <c r="AH34" s="5">
        <f>COUNTIF(Q9:Q92,"10")</f>
        <v>0</v>
      </c>
      <c r="AI34" s="5">
        <f>COUNTIF(Q9:Q92,"A+")</f>
        <v>10</v>
      </c>
      <c r="AJ34" s="5">
        <f>COUNTIF(Q9:Q92,"9")</f>
        <v>0</v>
      </c>
      <c r="AK34" s="5">
        <f>COUNTIF(Q9:Q92,"A")</f>
        <v>1</v>
      </c>
      <c r="AL34" s="5">
        <f>COUNTIF(Q9:Q92,"8")</f>
        <v>0</v>
      </c>
      <c r="AM34" s="5">
        <f>COUNTIF(Q9:Q92,"B+")</f>
        <v>0</v>
      </c>
      <c r="AN34" s="5">
        <f>COUNTIF(Q9:Q92,"7")</f>
        <v>0</v>
      </c>
      <c r="AO34" s="5">
        <f>COUNTIF(Q9:Q92,"B")</f>
        <v>0</v>
      </c>
      <c r="AP34" s="5">
        <f>COUNTIF(Q9:Q92,"6")</f>
        <v>0</v>
      </c>
      <c r="AQ34" s="5">
        <f>COUNTIF(Q9:Q92,"C")</f>
        <v>0</v>
      </c>
      <c r="AR34" s="5">
        <f>COUNTIF(Q9:Q92,"5")</f>
        <v>0</v>
      </c>
      <c r="AT34" s="12">
        <f t="shared" si="0"/>
        <v>84</v>
      </c>
    </row>
    <row r="35" spans="1:46" ht="19.5" customHeight="1">
      <c r="A35" s="63">
        <v>30</v>
      </c>
      <c r="B35" s="64" t="s">
        <v>102</v>
      </c>
      <c r="C35" s="64" t="s">
        <v>2</v>
      </c>
      <c r="D35" s="64">
        <v>6</v>
      </c>
      <c r="E35" s="64" t="s">
        <v>4</v>
      </c>
      <c r="F35" s="64">
        <v>5</v>
      </c>
      <c r="G35" s="64" t="s">
        <v>2</v>
      </c>
      <c r="H35" s="64">
        <v>6</v>
      </c>
      <c r="I35" s="64" t="s">
        <v>4</v>
      </c>
      <c r="J35" s="64">
        <v>5</v>
      </c>
      <c r="K35" s="64" t="s">
        <v>2</v>
      </c>
      <c r="L35" s="64">
        <v>6</v>
      </c>
      <c r="M35" s="64" t="s">
        <v>6</v>
      </c>
      <c r="N35" s="64">
        <v>10</v>
      </c>
      <c r="O35" s="64" t="s">
        <v>6</v>
      </c>
      <c r="P35" s="64">
        <v>10</v>
      </c>
      <c r="Q35" s="64" t="s">
        <v>6</v>
      </c>
      <c r="R35" s="64">
        <v>10</v>
      </c>
      <c r="S35" s="64" t="s">
        <v>6</v>
      </c>
      <c r="T35" s="64">
        <v>10</v>
      </c>
      <c r="U35" s="64" t="s">
        <v>6</v>
      </c>
      <c r="V35" s="64">
        <v>10</v>
      </c>
      <c r="X35" s="90"/>
      <c r="Y35" s="11" t="str">
        <f>$Q$6</f>
        <v>OOPT JAVA</v>
      </c>
      <c r="Z35" s="92"/>
      <c r="AA35" s="94"/>
      <c r="AB35" s="94"/>
      <c r="AC35" s="89"/>
      <c r="AD35" s="89"/>
      <c r="AE35" s="7">
        <f>(AE34/lab3)*100</f>
        <v>100</v>
      </c>
      <c r="AF35" s="7">
        <f>(AF34/lab3)*100</f>
        <v>0</v>
      </c>
      <c r="AG35" s="86">
        <f>(AG34/lab3)*100</f>
        <v>86.90476190476191</v>
      </c>
      <c r="AH35" s="87"/>
      <c r="AI35" s="86">
        <f>(AI34/lab3)*100</f>
        <v>11.904761904761903</v>
      </c>
      <c r="AJ35" s="87"/>
      <c r="AK35" s="86">
        <f>(AK34/lab3)*100</f>
        <v>1.1904761904761905</v>
      </c>
      <c r="AL35" s="87"/>
      <c r="AM35" s="86">
        <f>(AM34/lab3)*100</f>
        <v>0</v>
      </c>
      <c r="AN35" s="87"/>
      <c r="AO35" s="86">
        <f>(AO34/lab3)*100</f>
        <v>0</v>
      </c>
      <c r="AP35" s="87"/>
      <c r="AQ35" s="86">
        <f>(AQ34/lab3)*100</f>
        <v>0</v>
      </c>
      <c r="AR35" s="87"/>
      <c r="AT35" s="12">
        <f t="shared" si="0"/>
        <v>100</v>
      </c>
    </row>
    <row r="36" spans="1:46" ht="19.5" customHeight="1">
      <c r="A36" s="63">
        <v>31</v>
      </c>
      <c r="B36" s="64" t="s">
        <v>103</v>
      </c>
      <c r="C36" s="64" t="s">
        <v>1</v>
      </c>
      <c r="D36" s="64">
        <v>9</v>
      </c>
      <c r="E36" s="64" t="s">
        <v>5</v>
      </c>
      <c r="F36" s="64">
        <v>7</v>
      </c>
      <c r="G36" s="64" t="s">
        <v>1</v>
      </c>
      <c r="H36" s="64">
        <v>9</v>
      </c>
      <c r="I36" s="64" t="s">
        <v>3</v>
      </c>
      <c r="J36" s="64">
        <v>8</v>
      </c>
      <c r="K36" s="64" t="s">
        <v>3</v>
      </c>
      <c r="L36" s="64">
        <v>8</v>
      </c>
      <c r="M36" s="64" t="s">
        <v>6</v>
      </c>
      <c r="N36" s="64">
        <v>10</v>
      </c>
      <c r="O36" s="64" t="s">
        <v>6</v>
      </c>
      <c r="P36" s="64">
        <v>10</v>
      </c>
      <c r="Q36" s="64" t="s">
        <v>6</v>
      </c>
      <c r="R36" s="64">
        <v>10</v>
      </c>
      <c r="S36" s="64" t="s">
        <v>6</v>
      </c>
      <c r="T36" s="64">
        <v>10</v>
      </c>
      <c r="U36" s="64" t="s">
        <v>6</v>
      </c>
      <c r="V36" s="64">
        <v>10</v>
      </c>
      <c r="AT36" s="12">
        <f t="shared" si="0"/>
        <v>0</v>
      </c>
    </row>
    <row r="37" spans="1:46" ht="19.5" customHeight="1">
      <c r="A37" s="63">
        <v>32</v>
      </c>
      <c r="B37" s="64" t="s">
        <v>104</v>
      </c>
      <c r="C37" s="64" t="s">
        <v>3</v>
      </c>
      <c r="D37" s="64">
        <v>8</v>
      </c>
      <c r="E37" s="64" t="s">
        <v>4</v>
      </c>
      <c r="F37" s="64">
        <v>5</v>
      </c>
      <c r="G37" s="64" t="s">
        <v>3</v>
      </c>
      <c r="H37" s="64">
        <v>8</v>
      </c>
      <c r="I37" s="64" t="s">
        <v>5</v>
      </c>
      <c r="J37" s="64">
        <v>7</v>
      </c>
      <c r="K37" s="64" t="s">
        <v>5</v>
      </c>
      <c r="L37" s="64">
        <v>7</v>
      </c>
      <c r="M37" s="64" t="s">
        <v>6</v>
      </c>
      <c r="N37" s="64">
        <v>10</v>
      </c>
      <c r="O37" s="64" t="s">
        <v>1</v>
      </c>
      <c r="P37" s="64">
        <v>9</v>
      </c>
      <c r="Q37" s="64" t="s">
        <v>6</v>
      </c>
      <c r="R37" s="64">
        <v>10</v>
      </c>
      <c r="S37" s="64" t="s">
        <v>6</v>
      </c>
      <c r="T37" s="64">
        <v>10</v>
      </c>
      <c r="U37" s="64" t="s">
        <v>6</v>
      </c>
      <c r="V37" s="64">
        <v>10</v>
      </c>
      <c r="X37" s="90">
        <v>9</v>
      </c>
      <c r="Y37" s="11">
        <f>$S$5</f>
        <v>13329</v>
      </c>
      <c r="Z37" s="91" t="s">
        <v>171</v>
      </c>
      <c r="AA37" s="93">
        <f>COUNTIF(A9:A92,"&gt;0")</f>
        <v>84</v>
      </c>
      <c r="AB37" s="93">
        <v>0</v>
      </c>
      <c r="AC37" s="88">
        <f>AA37-AD37-AB37</f>
        <v>84</v>
      </c>
      <c r="AD37" s="88">
        <v>0</v>
      </c>
      <c r="AE37" s="61">
        <f>lab4-AF37</f>
        <v>84</v>
      </c>
      <c r="AF37" s="61">
        <f>COUNTIF(T9:T92,"0")</f>
        <v>0</v>
      </c>
      <c r="AG37" s="5">
        <f>COUNTIF(S9:S92,"O")</f>
        <v>72</v>
      </c>
      <c r="AH37" s="5">
        <f>COUNTIF(S9:S92,"10")</f>
        <v>0</v>
      </c>
      <c r="AI37" s="5">
        <f>COUNTIF(S9:S92,"A+")</f>
        <v>11</v>
      </c>
      <c r="AJ37" s="5">
        <f>COUNTIF(S9:S92,"9")</f>
        <v>0</v>
      </c>
      <c r="AK37" s="5">
        <f>COUNTIF(S9:S92,"A")</f>
        <v>1</v>
      </c>
      <c r="AL37" s="5">
        <f>COUNTIF(S9:S95,"8")</f>
        <v>0</v>
      </c>
      <c r="AM37" s="5">
        <f>COUNTIF(S9:S92,"B+")</f>
        <v>0</v>
      </c>
      <c r="AN37" s="5">
        <f>COUNTIF(S9:S92,"7")</f>
        <v>0</v>
      </c>
      <c r="AO37" s="5">
        <f>COUNTIF(S9:S92,"B")</f>
        <v>0</v>
      </c>
      <c r="AP37" s="5">
        <f>COUNTIF(S9:S92,"6")</f>
        <v>0</v>
      </c>
      <c r="AQ37" s="5">
        <f>COUNTIF(S9:S92,"C")</f>
        <v>0</v>
      </c>
      <c r="AR37" s="5">
        <f>COUNTIF(S9:S92,"5")</f>
        <v>0</v>
      </c>
      <c r="AT37" s="12">
        <f t="shared" si="0"/>
        <v>84</v>
      </c>
    </row>
    <row r="38" spans="1:46" ht="19.5" customHeight="1">
      <c r="A38" s="63">
        <v>33</v>
      </c>
      <c r="B38" s="64" t="s">
        <v>105</v>
      </c>
      <c r="C38" s="64" t="s">
        <v>4</v>
      </c>
      <c r="D38" s="64">
        <v>5</v>
      </c>
      <c r="E38" s="64" t="s">
        <v>4</v>
      </c>
      <c r="F38" s="64">
        <v>5</v>
      </c>
      <c r="G38" s="64" t="s">
        <v>5</v>
      </c>
      <c r="H38" s="64">
        <v>7</v>
      </c>
      <c r="I38" s="64" t="s">
        <v>4</v>
      </c>
      <c r="J38" s="64">
        <v>5</v>
      </c>
      <c r="K38" s="64" t="s">
        <v>4</v>
      </c>
      <c r="L38" s="64">
        <v>5</v>
      </c>
      <c r="M38" s="64" t="s">
        <v>5</v>
      </c>
      <c r="N38" s="64">
        <v>7</v>
      </c>
      <c r="O38" s="64" t="s">
        <v>1</v>
      </c>
      <c r="P38" s="64">
        <v>9</v>
      </c>
      <c r="Q38" s="64" t="s">
        <v>6</v>
      </c>
      <c r="R38" s="64">
        <v>10</v>
      </c>
      <c r="S38" s="64" t="s">
        <v>6</v>
      </c>
      <c r="T38" s="64">
        <v>10</v>
      </c>
      <c r="U38" s="64" t="s">
        <v>6</v>
      </c>
      <c r="V38" s="64">
        <v>10</v>
      </c>
      <c r="X38" s="90"/>
      <c r="Y38" s="11" t="str">
        <f>$S$6</f>
        <v>f</v>
      </c>
      <c r="Z38" s="92"/>
      <c r="AA38" s="94"/>
      <c r="AB38" s="94"/>
      <c r="AC38" s="89"/>
      <c r="AD38" s="89"/>
      <c r="AE38" s="7">
        <f>(AE37/lab4)*100</f>
        <v>100</v>
      </c>
      <c r="AF38" s="7">
        <f>(AF37/lab4)*100</f>
        <v>0</v>
      </c>
      <c r="AG38" s="86">
        <f>(AG37/lab4)*100</f>
        <v>85.71428571428571</v>
      </c>
      <c r="AH38" s="87"/>
      <c r="AI38" s="86">
        <f>(AI37/lab4)*100</f>
        <v>13.095238095238097</v>
      </c>
      <c r="AJ38" s="87"/>
      <c r="AK38" s="86">
        <f>(AK37/lab4)*100</f>
        <v>1.1904761904761905</v>
      </c>
      <c r="AL38" s="87"/>
      <c r="AM38" s="86">
        <f>(AM37/lab4)*100</f>
        <v>0</v>
      </c>
      <c r="AN38" s="87"/>
      <c r="AO38" s="86">
        <f>(AO37/lab4)*100</f>
        <v>0</v>
      </c>
      <c r="AP38" s="87"/>
      <c r="AQ38" s="86">
        <f>(AQ37/lab4)*100</f>
        <v>0</v>
      </c>
      <c r="AR38" s="87"/>
      <c r="AT38" s="12">
        <f t="shared" si="0"/>
        <v>100</v>
      </c>
    </row>
    <row r="39" spans="1:46" ht="19.5" customHeight="1">
      <c r="A39" s="63">
        <v>34</v>
      </c>
      <c r="B39" s="64" t="s">
        <v>106</v>
      </c>
      <c r="C39" s="64" t="s">
        <v>3</v>
      </c>
      <c r="D39" s="64">
        <v>2</v>
      </c>
      <c r="E39" s="64" t="s">
        <v>4</v>
      </c>
      <c r="F39" s="64">
        <v>5</v>
      </c>
      <c r="G39" s="64" t="s">
        <v>3</v>
      </c>
      <c r="H39" s="64">
        <v>6</v>
      </c>
      <c r="I39" s="64" t="s">
        <v>5</v>
      </c>
      <c r="J39" s="64">
        <v>3</v>
      </c>
      <c r="K39" s="64" t="s">
        <v>5</v>
      </c>
      <c r="L39" s="64">
        <v>3</v>
      </c>
      <c r="M39" s="64" t="s">
        <v>6</v>
      </c>
      <c r="N39" s="64">
        <v>4</v>
      </c>
      <c r="O39" s="64" t="s">
        <v>1</v>
      </c>
      <c r="P39" s="64">
        <v>9</v>
      </c>
      <c r="Q39" s="64" t="s">
        <v>6</v>
      </c>
      <c r="R39" s="64">
        <v>10</v>
      </c>
      <c r="S39" s="64" t="s">
        <v>6</v>
      </c>
      <c r="T39" s="64">
        <v>10</v>
      </c>
      <c r="U39" s="64" t="s">
        <v>6</v>
      </c>
      <c r="V39" s="64">
        <v>10</v>
      </c>
      <c r="X39" s="76"/>
      <c r="Y39" s="77"/>
      <c r="Z39" s="78"/>
      <c r="AA39" s="79"/>
      <c r="AB39" s="79"/>
      <c r="AC39" s="80"/>
      <c r="AD39" s="80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T39" s="12"/>
    </row>
    <row r="40" spans="1:46" ht="19.5" customHeight="1">
      <c r="A40" s="63">
        <v>35</v>
      </c>
      <c r="B40" s="64" t="s">
        <v>107</v>
      </c>
      <c r="C40" s="64" t="s">
        <v>4</v>
      </c>
      <c r="D40" s="64">
        <v>-1</v>
      </c>
      <c r="E40" s="64" t="s">
        <v>4</v>
      </c>
      <c r="F40" s="64">
        <v>5</v>
      </c>
      <c r="G40" s="64" t="s">
        <v>5</v>
      </c>
      <c r="H40" s="64">
        <v>5</v>
      </c>
      <c r="I40" s="64" t="s">
        <v>4</v>
      </c>
      <c r="J40" s="64">
        <v>1</v>
      </c>
      <c r="K40" s="64" t="s">
        <v>4</v>
      </c>
      <c r="L40" s="64">
        <v>1</v>
      </c>
      <c r="M40" s="64" t="s">
        <v>5</v>
      </c>
      <c r="N40" s="64">
        <v>1</v>
      </c>
      <c r="O40" s="64" t="s">
        <v>1</v>
      </c>
      <c r="P40" s="64">
        <v>9</v>
      </c>
      <c r="Q40" s="64" t="s">
        <v>6</v>
      </c>
      <c r="R40" s="64">
        <v>10</v>
      </c>
      <c r="S40" s="64" t="s">
        <v>6</v>
      </c>
      <c r="T40" s="64">
        <v>10</v>
      </c>
      <c r="U40" s="64" t="s">
        <v>6</v>
      </c>
      <c r="V40" s="64">
        <v>10</v>
      </c>
      <c r="X40" s="90">
        <v>10</v>
      </c>
      <c r="Y40" s="11">
        <f>$U$5</f>
        <v>13330</v>
      </c>
      <c r="Z40" s="91" t="s">
        <v>170</v>
      </c>
      <c r="AA40" s="93">
        <f>COUNTIF(A9:A92,"&gt;0")</f>
        <v>84</v>
      </c>
      <c r="AB40" s="93">
        <v>0</v>
      </c>
      <c r="AC40" s="88">
        <f>AA40-AD40-AB40</f>
        <v>84</v>
      </c>
      <c r="AD40" s="88">
        <v>0</v>
      </c>
      <c r="AE40" s="61">
        <f>lab5-AF40</f>
        <v>84</v>
      </c>
      <c r="AF40" s="61">
        <f>COUNTIF(V9:V92,"0")</f>
        <v>0</v>
      </c>
      <c r="AG40" s="5">
        <f>COUNTIF(U9:U92,"O")</f>
        <v>72</v>
      </c>
      <c r="AH40" s="5">
        <f>COUNTIF(U9:U92,"10")</f>
        <v>0</v>
      </c>
      <c r="AI40" s="5">
        <f>COUNTIF(U9:U92,"A+")</f>
        <v>11</v>
      </c>
      <c r="AJ40" s="5">
        <f>COUNTIF(U9:U92,"9")</f>
        <v>0</v>
      </c>
      <c r="AK40" s="5">
        <f>COUNTIF(U9:U92,"A")</f>
        <v>1</v>
      </c>
      <c r="AL40" s="5">
        <f>COUNTIF(U9:U92,"8")</f>
        <v>0</v>
      </c>
      <c r="AM40" s="5">
        <f>COUNTIF(U9:U92,"B+")</f>
        <v>0</v>
      </c>
      <c r="AN40" s="5">
        <f>COUNTIF(U9:U92,"7")</f>
        <v>0</v>
      </c>
      <c r="AO40" s="5">
        <f>COUNTIF(U9:U92,"B")</f>
        <v>0</v>
      </c>
      <c r="AP40" s="5">
        <f>COUNTIF(U9:U92,"6")</f>
        <v>0</v>
      </c>
      <c r="AQ40" s="5">
        <f>COUNTIF(U9:U92,"C")</f>
        <v>0</v>
      </c>
      <c r="AR40" s="5">
        <f>COUNTIF(U9:U92,"5")</f>
        <v>0</v>
      </c>
      <c r="AT40" s="12">
        <f t="shared" si="0"/>
        <v>84</v>
      </c>
    </row>
    <row r="41" spans="1:46" ht="19.5" customHeight="1">
      <c r="A41" s="63">
        <v>36</v>
      </c>
      <c r="B41" s="64" t="s">
        <v>108</v>
      </c>
      <c r="C41" s="64" t="s">
        <v>3</v>
      </c>
      <c r="D41" s="64">
        <v>-4</v>
      </c>
      <c r="E41" s="64" t="s">
        <v>4</v>
      </c>
      <c r="F41" s="64">
        <v>5</v>
      </c>
      <c r="G41" s="64" t="s">
        <v>3</v>
      </c>
      <c r="H41" s="64">
        <v>4</v>
      </c>
      <c r="I41" s="64" t="s">
        <v>5</v>
      </c>
      <c r="J41" s="64">
        <v>-1</v>
      </c>
      <c r="K41" s="64" t="s">
        <v>5</v>
      </c>
      <c r="L41" s="64">
        <v>-1</v>
      </c>
      <c r="M41" s="64" t="s">
        <v>6</v>
      </c>
      <c r="N41" s="64">
        <v>-2</v>
      </c>
      <c r="O41" s="64" t="s">
        <v>1</v>
      </c>
      <c r="P41" s="64">
        <v>9</v>
      </c>
      <c r="Q41" s="64" t="s">
        <v>6</v>
      </c>
      <c r="R41" s="64">
        <v>10</v>
      </c>
      <c r="S41" s="64" t="s">
        <v>6</v>
      </c>
      <c r="T41" s="64">
        <v>10</v>
      </c>
      <c r="U41" s="64" t="s">
        <v>6</v>
      </c>
      <c r="V41" s="64">
        <v>10</v>
      </c>
      <c r="X41" s="90"/>
      <c r="Y41" s="11" t="str">
        <f>$U$6</f>
        <v>f</v>
      </c>
      <c r="Z41" s="92"/>
      <c r="AA41" s="94"/>
      <c r="AB41" s="94"/>
      <c r="AC41" s="89"/>
      <c r="AD41" s="89"/>
      <c r="AE41" s="7">
        <f>(AE40/lab5)*100</f>
        <v>100</v>
      </c>
      <c r="AF41" s="7">
        <f>(AF40/lab5)*100</f>
        <v>0</v>
      </c>
      <c r="AG41" s="86">
        <f>(AG40/lab5)*100</f>
        <v>85.71428571428571</v>
      </c>
      <c r="AH41" s="87"/>
      <c r="AI41" s="86">
        <f>(AI40/lab5)*100</f>
        <v>13.095238095238097</v>
      </c>
      <c r="AJ41" s="87"/>
      <c r="AK41" s="86">
        <f>(AK40/lab5)*100</f>
        <v>1.1904761904761905</v>
      </c>
      <c r="AL41" s="87"/>
      <c r="AM41" s="86">
        <f>(AM40/lab5)*100</f>
        <v>0</v>
      </c>
      <c r="AN41" s="87"/>
      <c r="AO41" s="86">
        <f>(AO40/lab5)*100</f>
        <v>0</v>
      </c>
      <c r="AP41" s="87"/>
      <c r="AQ41" s="86">
        <f>(AQ40/lab5)*100</f>
        <v>0</v>
      </c>
      <c r="AR41" s="87"/>
      <c r="AT41" s="12">
        <f t="shared" si="0"/>
        <v>100</v>
      </c>
    </row>
    <row r="42" spans="1:25" ht="19.5" customHeight="1">
      <c r="A42" s="63">
        <v>37</v>
      </c>
      <c r="B42" s="64" t="s">
        <v>109</v>
      </c>
      <c r="C42" s="64" t="s">
        <v>4</v>
      </c>
      <c r="D42" s="64">
        <v>-7</v>
      </c>
      <c r="E42" s="64" t="s">
        <v>4</v>
      </c>
      <c r="F42" s="64">
        <v>5</v>
      </c>
      <c r="G42" s="64" t="s">
        <v>5</v>
      </c>
      <c r="H42" s="64">
        <v>3</v>
      </c>
      <c r="I42" s="64" t="s">
        <v>4</v>
      </c>
      <c r="J42" s="64">
        <v>-3</v>
      </c>
      <c r="K42" s="64" t="s">
        <v>4</v>
      </c>
      <c r="L42" s="64">
        <v>-3</v>
      </c>
      <c r="M42" s="64" t="s">
        <v>5</v>
      </c>
      <c r="N42" s="64">
        <v>-5</v>
      </c>
      <c r="O42" s="64" t="s">
        <v>1</v>
      </c>
      <c r="P42" s="64">
        <v>9</v>
      </c>
      <c r="Q42" s="64" t="s">
        <v>6</v>
      </c>
      <c r="R42" s="64">
        <v>10</v>
      </c>
      <c r="S42" s="64" t="s">
        <v>6</v>
      </c>
      <c r="T42" s="64">
        <v>10</v>
      </c>
      <c r="U42" s="64" t="s">
        <v>6</v>
      </c>
      <c r="V42" s="64">
        <v>10</v>
      </c>
      <c r="X42" s="112" t="s">
        <v>23</v>
      </c>
      <c r="Y42" s="112"/>
    </row>
    <row r="43" spans="1:30" ht="19.5" customHeight="1">
      <c r="A43" s="63">
        <v>35</v>
      </c>
      <c r="B43" s="64" t="s">
        <v>107</v>
      </c>
      <c r="C43" s="64" t="s">
        <v>2</v>
      </c>
      <c r="D43" s="64">
        <v>11</v>
      </c>
      <c r="E43" s="64" t="s">
        <v>4</v>
      </c>
      <c r="F43" s="64">
        <v>10</v>
      </c>
      <c r="G43" s="64" t="s">
        <v>131</v>
      </c>
      <c r="H43" s="64">
        <v>5</v>
      </c>
      <c r="I43" s="64" t="s">
        <v>4</v>
      </c>
      <c r="J43" s="64">
        <v>10</v>
      </c>
      <c r="K43" s="64" t="s">
        <v>4</v>
      </c>
      <c r="L43" s="64">
        <v>10</v>
      </c>
      <c r="M43" s="64" t="s">
        <v>5</v>
      </c>
      <c r="N43" s="64">
        <v>7</v>
      </c>
      <c r="O43" s="64" t="s">
        <v>6</v>
      </c>
      <c r="P43" s="64">
        <v>10</v>
      </c>
      <c r="Q43" s="64" t="s">
        <v>6</v>
      </c>
      <c r="R43" s="64">
        <v>10</v>
      </c>
      <c r="S43" s="64" t="s">
        <v>1</v>
      </c>
      <c r="T43" s="64">
        <v>9</v>
      </c>
      <c r="U43" s="64" t="s">
        <v>1</v>
      </c>
      <c r="V43" s="64">
        <v>9</v>
      </c>
      <c r="X43" s="14" t="s">
        <v>8</v>
      </c>
      <c r="Y43" s="14" t="s">
        <v>24</v>
      </c>
      <c r="Z43" s="14" t="s">
        <v>25</v>
      </c>
      <c r="AA43" s="14" t="s">
        <v>26</v>
      </c>
      <c r="AB43" s="14" t="s">
        <v>27</v>
      </c>
      <c r="AC43" s="14" t="s">
        <v>28</v>
      </c>
      <c r="AD43" s="14" t="s">
        <v>29</v>
      </c>
    </row>
    <row r="44" spans="1:30" ht="19.5" customHeight="1">
      <c r="A44" s="63">
        <v>36</v>
      </c>
      <c r="B44" s="64" t="s">
        <v>106</v>
      </c>
      <c r="C44" s="64" t="s">
        <v>2</v>
      </c>
      <c r="D44" s="64">
        <v>6</v>
      </c>
      <c r="E44" s="64" t="s">
        <v>2</v>
      </c>
      <c r="F44" s="64">
        <v>6</v>
      </c>
      <c r="G44" s="64" t="s">
        <v>3</v>
      </c>
      <c r="H44" s="64">
        <v>8</v>
      </c>
      <c r="I44" s="64" t="s">
        <v>5</v>
      </c>
      <c r="J44" s="64">
        <v>7</v>
      </c>
      <c r="K44" s="64" t="s">
        <v>2</v>
      </c>
      <c r="L44" s="64">
        <v>6</v>
      </c>
      <c r="M44" s="64" t="s">
        <v>6</v>
      </c>
      <c r="N44" s="64">
        <v>10</v>
      </c>
      <c r="O44" s="64" t="s">
        <v>1</v>
      </c>
      <c r="P44" s="64">
        <v>9</v>
      </c>
      <c r="Q44" s="64" t="s">
        <v>6</v>
      </c>
      <c r="R44" s="64">
        <v>10</v>
      </c>
      <c r="S44" s="64" t="s">
        <v>6</v>
      </c>
      <c r="T44" s="64">
        <v>10</v>
      </c>
      <c r="U44" s="64" t="s">
        <v>6</v>
      </c>
      <c r="V44" s="64">
        <v>10</v>
      </c>
      <c r="X44" s="14">
        <v>1</v>
      </c>
      <c r="Y44" s="15" t="str">
        <f>$Y$13</f>
        <v>OOPT JAVA</v>
      </c>
      <c r="Z44" s="16" t="str">
        <f>$Z$12</f>
        <v>M Vinod[CSE]</v>
      </c>
      <c r="AA44" s="14">
        <f>$AE$12</f>
        <v>83</v>
      </c>
      <c r="AB44" s="17">
        <f>$AE$13</f>
        <v>100</v>
      </c>
      <c r="AC44" s="14">
        <f>$AF$12</f>
        <v>0</v>
      </c>
      <c r="AD44" s="17">
        <f>$AF$13</f>
        <v>0</v>
      </c>
    </row>
    <row r="45" spans="1:30" ht="19.5" customHeight="1">
      <c r="A45" s="63">
        <v>37</v>
      </c>
      <c r="B45" s="64" t="s">
        <v>107</v>
      </c>
      <c r="C45" s="64" t="s">
        <v>3</v>
      </c>
      <c r="D45" s="64">
        <v>8</v>
      </c>
      <c r="E45" s="64" t="s">
        <v>2</v>
      </c>
      <c r="F45" s="64">
        <v>6</v>
      </c>
      <c r="G45" s="64" t="s">
        <v>1</v>
      </c>
      <c r="H45" s="64">
        <v>9</v>
      </c>
      <c r="I45" s="64" t="s">
        <v>2</v>
      </c>
      <c r="J45" s="64">
        <v>6</v>
      </c>
      <c r="K45" s="64" t="s">
        <v>3</v>
      </c>
      <c r="L45" s="64">
        <v>8</v>
      </c>
      <c r="M45" s="64" t="s">
        <v>6</v>
      </c>
      <c r="N45" s="64">
        <v>10</v>
      </c>
      <c r="O45" s="64" t="s">
        <v>1</v>
      </c>
      <c r="P45" s="64">
        <v>9</v>
      </c>
      <c r="Q45" s="64" t="s">
        <v>6</v>
      </c>
      <c r="R45" s="64">
        <v>10</v>
      </c>
      <c r="S45" s="64" t="s">
        <v>6</v>
      </c>
      <c r="T45" s="64">
        <v>10</v>
      </c>
      <c r="U45" s="64" t="s">
        <v>6</v>
      </c>
      <c r="V45" s="64">
        <v>10</v>
      </c>
      <c r="X45" s="14">
        <v>2</v>
      </c>
      <c r="Y45" s="15" t="str">
        <f>$Y$16</f>
        <v>EST</v>
      </c>
      <c r="Z45" s="16" t="str">
        <f>$Z$15</f>
        <v>V Pushparani[GE]</v>
      </c>
      <c r="AA45" s="14">
        <f>$AE$15</f>
        <v>84</v>
      </c>
      <c r="AB45" s="17">
        <f>$AE$16</f>
        <v>100</v>
      </c>
      <c r="AC45" s="14">
        <f>$AF$15</f>
        <v>0</v>
      </c>
      <c r="AD45" s="17">
        <f>$AF$16</f>
        <v>0</v>
      </c>
    </row>
    <row r="46" spans="1:30" ht="19.5" customHeight="1">
      <c r="A46" s="63">
        <v>38</v>
      </c>
      <c r="B46" s="64" t="s">
        <v>108</v>
      </c>
      <c r="C46" s="64" t="s">
        <v>3</v>
      </c>
      <c r="D46" s="64">
        <v>8</v>
      </c>
      <c r="E46" s="64" t="s">
        <v>5</v>
      </c>
      <c r="F46" s="64">
        <v>7</v>
      </c>
      <c r="G46" s="64" t="s">
        <v>3</v>
      </c>
      <c r="H46" s="64">
        <v>8</v>
      </c>
      <c r="I46" s="64" t="s">
        <v>2</v>
      </c>
      <c r="J46" s="64">
        <v>6</v>
      </c>
      <c r="K46" s="64" t="s">
        <v>2</v>
      </c>
      <c r="L46" s="64">
        <v>6</v>
      </c>
      <c r="M46" s="64" t="s">
        <v>6</v>
      </c>
      <c r="N46" s="64">
        <v>10</v>
      </c>
      <c r="O46" s="64" t="s">
        <v>1</v>
      </c>
      <c r="P46" s="64">
        <v>9</v>
      </c>
      <c r="Q46" s="64" t="s">
        <v>6</v>
      </c>
      <c r="R46" s="64">
        <v>10</v>
      </c>
      <c r="S46" s="64" t="s">
        <v>6</v>
      </c>
      <c r="T46" s="64">
        <v>10</v>
      </c>
      <c r="U46" s="64" t="s">
        <v>6</v>
      </c>
      <c r="V46" s="64">
        <v>10</v>
      </c>
      <c r="X46" s="14">
        <v>3</v>
      </c>
      <c r="Y46" s="16" t="str">
        <f>$Y$19</f>
        <v>M-IV</v>
      </c>
      <c r="Z46" s="16" t="str">
        <f>$Z$18</f>
        <v>G Deepthi[Physics]</v>
      </c>
      <c r="AA46" s="14">
        <f>$AE$18</f>
        <v>82</v>
      </c>
      <c r="AB46" s="17">
        <f>$AE$19</f>
        <v>97.61904761904762</v>
      </c>
      <c r="AC46" s="14">
        <f>$AF$18</f>
        <v>2</v>
      </c>
      <c r="AD46" s="17">
        <f>$AF$19</f>
        <v>2.380952380952381</v>
      </c>
    </row>
    <row r="47" spans="1:30" ht="19.5" customHeight="1">
      <c r="A47" s="63">
        <v>39</v>
      </c>
      <c r="B47" s="64" t="s">
        <v>109</v>
      </c>
      <c r="C47" s="64" t="s">
        <v>5</v>
      </c>
      <c r="D47" s="64">
        <v>7</v>
      </c>
      <c r="E47" s="64" t="s">
        <v>4</v>
      </c>
      <c r="F47" s="64">
        <v>5</v>
      </c>
      <c r="G47" s="64" t="s">
        <v>1</v>
      </c>
      <c r="H47" s="64">
        <v>9</v>
      </c>
      <c r="I47" s="64" t="s">
        <v>2</v>
      </c>
      <c r="J47" s="64">
        <v>6</v>
      </c>
      <c r="K47" s="64" t="s">
        <v>2</v>
      </c>
      <c r="L47" s="64">
        <v>6</v>
      </c>
      <c r="M47" s="64" t="s">
        <v>6</v>
      </c>
      <c r="N47" s="64">
        <v>10</v>
      </c>
      <c r="O47" s="64" t="s">
        <v>1</v>
      </c>
      <c r="P47" s="64">
        <v>9</v>
      </c>
      <c r="Q47" s="64" t="s">
        <v>6</v>
      </c>
      <c r="R47" s="64">
        <v>10</v>
      </c>
      <c r="S47" s="64" t="s">
        <v>6</v>
      </c>
      <c r="T47" s="64">
        <v>10</v>
      </c>
      <c r="U47" s="64" t="s">
        <v>6</v>
      </c>
      <c r="V47" s="64">
        <v>10</v>
      </c>
      <c r="X47" s="14">
        <v>4</v>
      </c>
      <c r="Y47" s="15" t="str">
        <f>$Y$22</f>
        <v>DS C++</v>
      </c>
      <c r="Z47" s="16" t="str">
        <f>$Z$21</f>
        <v>K Padma[Maths]</v>
      </c>
      <c r="AA47" s="14">
        <f>$AE$21</f>
        <v>80</v>
      </c>
      <c r="AB47" s="17">
        <f>$AE$22</f>
        <v>96.3855421686747</v>
      </c>
      <c r="AC47" s="14">
        <f>$AF$21</f>
        <v>3</v>
      </c>
      <c r="AD47" s="17">
        <f>$AF$22</f>
        <v>3.614457831325301</v>
      </c>
    </row>
    <row r="48" spans="1:30" ht="19.5" customHeight="1">
      <c r="A48" s="63">
        <v>40</v>
      </c>
      <c r="B48" s="64" t="s">
        <v>110</v>
      </c>
      <c r="C48" s="64" t="s">
        <v>1</v>
      </c>
      <c r="D48" s="64">
        <v>9</v>
      </c>
      <c r="E48" s="64" t="s">
        <v>3</v>
      </c>
      <c r="F48" s="64">
        <v>8</v>
      </c>
      <c r="G48" s="64" t="s">
        <v>1</v>
      </c>
      <c r="H48" s="64">
        <v>9</v>
      </c>
      <c r="I48" s="64" t="s">
        <v>5</v>
      </c>
      <c r="J48" s="64">
        <v>7</v>
      </c>
      <c r="K48" s="64" t="s">
        <v>1</v>
      </c>
      <c r="L48" s="64">
        <v>9</v>
      </c>
      <c r="M48" s="64" t="s">
        <v>6</v>
      </c>
      <c r="N48" s="64">
        <v>10</v>
      </c>
      <c r="O48" s="64" t="s">
        <v>6</v>
      </c>
      <c r="P48" s="64">
        <v>10</v>
      </c>
      <c r="Q48" s="64" t="s">
        <v>6</v>
      </c>
      <c r="R48" s="64">
        <v>10</v>
      </c>
      <c r="S48" s="64" t="s">
        <v>6</v>
      </c>
      <c r="T48" s="64">
        <v>10</v>
      </c>
      <c r="U48" s="64" t="s">
        <v>6</v>
      </c>
      <c r="V48" s="64">
        <v>10</v>
      </c>
      <c r="X48" s="14">
        <v>5</v>
      </c>
      <c r="Y48" s="15" t="str">
        <f>$Y$25</f>
        <v>DLD</v>
      </c>
      <c r="Z48" s="16" t="str">
        <f>$Z$24</f>
        <v>G Sangeetha[Maths]</v>
      </c>
      <c r="AA48" s="14">
        <f>$AE$24</f>
        <v>77</v>
      </c>
      <c r="AB48" s="17">
        <f>$AE$25</f>
        <v>92.7710843373494</v>
      </c>
      <c r="AC48" s="14">
        <f>$AF$24</f>
        <v>6</v>
      </c>
      <c r="AD48" s="17">
        <f>$AF$25</f>
        <v>7.228915662650602</v>
      </c>
    </row>
    <row r="49" spans="1:30" ht="19.5" customHeight="1">
      <c r="A49" s="63">
        <v>42</v>
      </c>
      <c r="B49" s="64" t="s">
        <v>111</v>
      </c>
      <c r="C49" s="64" t="s">
        <v>5</v>
      </c>
      <c r="D49" s="64">
        <v>7</v>
      </c>
      <c r="E49" s="64" t="s">
        <v>4</v>
      </c>
      <c r="F49" s="64">
        <v>5</v>
      </c>
      <c r="G49" s="64" t="s">
        <v>4</v>
      </c>
      <c r="H49" s="64">
        <v>5</v>
      </c>
      <c r="I49" s="64" t="s">
        <v>4</v>
      </c>
      <c r="J49" s="64">
        <v>5</v>
      </c>
      <c r="K49" s="64" t="s">
        <v>131</v>
      </c>
      <c r="L49" s="64">
        <v>0</v>
      </c>
      <c r="M49" s="64" t="s">
        <v>1</v>
      </c>
      <c r="N49" s="64">
        <v>9</v>
      </c>
      <c r="O49" s="64" t="s">
        <v>5</v>
      </c>
      <c r="P49" s="64">
        <v>7</v>
      </c>
      <c r="Q49" s="64" t="s">
        <v>1</v>
      </c>
      <c r="R49" s="64">
        <v>9</v>
      </c>
      <c r="S49" s="64" t="s">
        <v>1</v>
      </c>
      <c r="T49" s="64">
        <v>9</v>
      </c>
      <c r="U49" s="64" t="s">
        <v>1</v>
      </c>
      <c r="V49" s="64">
        <v>9</v>
      </c>
      <c r="X49" s="14">
        <v>6</v>
      </c>
      <c r="Y49" s="15" t="str">
        <f>$Y$29</f>
        <v>DS C++ LAB</v>
      </c>
      <c r="Z49" s="16" t="str">
        <f>$Z$28</f>
        <v>R Divya Bharathi[Chemistry]</v>
      </c>
      <c r="AA49" s="14">
        <f>$AE$28</f>
        <v>84</v>
      </c>
      <c r="AB49" s="17">
        <f>$AE$29</f>
        <v>100</v>
      </c>
      <c r="AC49" s="14">
        <f>$AF$28</f>
        <v>0</v>
      </c>
      <c r="AD49" s="17">
        <f>$AF$29</f>
        <v>0</v>
      </c>
    </row>
    <row r="50" spans="1:30" ht="19.5" customHeight="1">
      <c r="A50" s="63">
        <v>43</v>
      </c>
      <c r="B50" s="64" t="s">
        <v>112</v>
      </c>
      <c r="C50" s="64" t="s">
        <v>5</v>
      </c>
      <c r="D50" s="64">
        <v>7</v>
      </c>
      <c r="E50" s="64" t="s">
        <v>2</v>
      </c>
      <c r="F50" s="64">
        <v>6</v>
      </c>
      <c r="G50" s="64" t="s">
        <v>3</v>
      </c>
      <c r="H50" s="64">
        <v>8</v>
      </c>
      <c r="I50" s="64" t="s">
        <v>2</v>
      </c>
      <c r="J50" s="64">
        <v>6</v>
      </c>
      <c r="K50" s="64" t="s">
        <v>5</v>
      </c>
      <c r="L50" s="64">
        <v>7</v>
      </c>
      <c r="M50" s="64" t="s">
        <v>6</v>
      </c>
      <c r="N50" s="64">
        <v>10</v>
      </c>
      <c r="O50" s="64" t="s">
        <v>1</v>
      </c>
      <c r="P50" s="64">
        <v>9</v>
      </c>
      <c r="Q50" s="64" t="s">
        <v>6</v>
      </c>
      <c r="R50" s="64">
        <v>10</v>
      </c>
      <c r="S50" s="64" t="s">
        <v>6</v>
      </c>
      <c r="T50" s="64">
        <v>10</v>
      </c>
      <c r="U50" s="64" t="s">
        <v>6</v>
      </c>
      <c r="V50" s="64">
        <v>10</v>
      </c>
      <c r="X50" s="14">
        <v>7</v>
      </c>
      <c r="Y50" s="15" t="str">
        <f>$Y$32</f>
        <v>IT WORKSHOP</v>
      </c>
      <c r="Z50" s="16" t="str">
        <f>$Z$31</f>
        <v>G Deepthi[Physics]</v>
      </c>
      <c r="AA50" s="14">
        <f>$AE$31</f>
        <v>84</v>
      </c>
      <c r="AB50" s="17">
        <f>$AE$32</f>
        <v>100</v>
      </c>
      <c r="AC50" s="14">
        <f>$AF$31</f>
        <v>0</v>
      </c>
      <c r="AD50" s="17">
        <f>$AF$32</f>
        <v>0</v>
      </c>
    </row>
    <row r="51" spans="1:30" ht="19.5" customHeight="1">
      <c r="A51" s="63">
        <v>44</v>
      </c>
      <c r="B51" s="64" t="s">
        <v>113</v>
      </c>
      <c r="C51" s="64" t="s">
        <v>2</v>
      </c>
      <c r="D51" s="64">
        <v>6</v>
      </c>
      <c r="E51" s="64" t="s">
        <v>4</v>
      </c>
      <c r="F51" s="64">
        <v>5</v>
      </c>
      <c r="G51" s="64" t="s">
        <v>2</v>
      </c>
      <c r="H51" s="64">
        <v>6</v>
      </c>
      <c r="I51" s="64" t="s">
        <v>2</v>
      </c>
      <c r="J51" s="64">
        <v>6</v>
      </c>
      <c r="K51" s="64" t="s">
        <v>4</v>
      </c>
      <c r="L51" s="64">
        <v>5</v>
      </c>
      <c r="M51" s="64" t="s">
        <v>2</v>
      </c>
      <c r="N51" s="64">
        <v>6</v>
      </c>
      <c r="O51" s="64" t="s">
        <v>1</v>
      </c>
      <c r="P51" s="64">
        <v>9</v>
      </c>
      <c r="Q51" s="64" t="s">
        <v>6</v>
      </c>
      <c r="R51" s="64">
        <v>10</v>
      </c>
      <c r="S51" s="64" t="s">
        <v>6</v>
      </c>
      <c r="T51" s="64">
        <v>10</v>
      </c>
      <c r="U51" s="64" t="s">
        <v>6</v>
      </c>
      <c r="V51" s="64">
        <v>10</v>
      </c>
      <c r="X51" s="14">
        <v>8</v>
      </c>
      <c r="Y51" s="15" t="str">
        <f>$Y$35</f>
        <v>OOPT JAVA</v>
      </c>
      <c r="Z51" s="16" t="str">
        <f>$Z$34</f>
        <v>dd</v>
      </c>
      <c r="AA51" s="17">
        <f>$AE$34</f>
        <v>84</v>
      </c>
      <c r="AB51" s="17">
        <f>$AE$35</f>
        <v>100</v>
      </c>
      <c r="AC51" s="17">
        <f>$AF$34</f>
        <v>0</v>
      </c>
      <c r="AD51" s="17">
        <f>$AF$35</f>
        <v>0</v>
      </c>
    </row>
    <row r="52" spans="1:30" ht="19.5" customHeight="1">
      <c r="A52" s="63">
        <v>45</v>
      </c>
      <c r="B52" s="64" t="s">
        <v>114</v>
      </c>
      <c r="C52" s="64" t="s">
        <v>5</v>
      </c>
      <c r="D52" s="64">
        <v>7</v>
      </c>
      <c r="E52" s="64" t="s">
        <v>4</v>
      </c>
      <c r="F52" s="64">
        <v>5</v>
      </c>
      <c r="G52" s="64" t="s">
        <v>2</v>
      </c>
      <c r="H52" s="64">
        <v>6</v>
      </c>
      <c r="I52" s="64" t="s">
        <v>4</v>
      </c>
      <c r="J52" s="64">
        <v>5</v>
      </c>
      <c r="K52" s="64" t="s">
        <v>4</v>
      </c>
      <c r="L52" s="64">
        <v>5</v>
      </c>
      <c r="M52" s="64" t="s">
        <v>1</v>
      </c>
      <c r="N52" s="64">
        <v>9</v>
      </c>
      <c r="O52" s="64" t="s">
        <v>6</v>
      </c>
      <c r="P52" s="64">
        <v>10</v>
      </c>
      <c r="Q52" s="64" t="s">
        <v>6</v>
      </c>
      <c r="R52" s="64">
        <v>10</v>
      </c>
      <c r="S52" s="64" t="s">
        <v>6</v>
      </c>
      <c r="T52" s="64">
        <v>10</v>
      </c>
      <c r="U52" s="64" t="s">
        <v>6</v>
      </c>
      <c r="V52" s="64">
        <v>10</v>
      </c>
      <c r="X52" s="14">
        <v>9</v>
      </c>
      <c r="Y52" s="15" t="str">
        <f>$Y$35</f>
        <v>OOPT JAVA</v>
      </c>
      <c r="Z52" s="16" t="str">
        <f>$Z$37</f>
        <v>ddd</v>
      </c>
      <c r="AA52" s="17">
        <f>$AE$37</f>
        <v>84</v>
      </c>
      <c r="AB52" s="17">
        <f>$AE$38</f>
        <v>100</v>
      </c>
      <c r="AC52" s="17">
        <f>$AF$37</f>
        <v>0</v>
      </c>
      <c r="AD52" s="17">
        <f>$AF$38</f>
        <v>0</v>
      </c>
    </row>
    <row r="53" spans="1:30" ht="19.5" customHeight="1">
      <c r="A53" s="63">
        <v>46</v>
      </c>
      <c r="B53" s="64" t="s">
        <v>115</v>
      </c>
      <c r="C53" s="64" t="s">
        <v>1</v>
      </c>
      <c r="D53" s="64">
        <v>9</v>
      </c>
      <c r="E53" s="64" t="s">
        <v>3</v>
      </c>
      <c r="F53" s="64">
        <v>8</v>
      </c>
      <c r="G53" s="64" t="s">
        <v>1</v>
      </c>
      <c r="H53" s="64">
        <v>9</v>
      </c>
      <c r="I53" s="64" t="s">
        <v>5</v>
      </c>
      <c r="J53" s="64">
        <v>7</v>
      </c>
      <c r="K53" s="64" t="s">
        <v>3</v>
      </c>
      <c r="L53" s="64">
        <v>8</v>
      </c>
      <c r="M53" s="64" t="s">
        <v>6</v>
      </c>
      <c r="N53" s="64">
        <v>10</v>
      </c>
      <c r="O53" s="64" t="s">
        <v>1</v>
      </c>
      <c r="P53" s="64">
        <v>9</v>
      </c>
      <c r="Q53" s="64" t="s">
        <v>6</v>
      </c>
      <c r="R53" s="64">
        <v>10</v>
      </c>
      <c r="S53" s="64" t="s">
        <v>6</v>
      </c>
      <c r="T53" s="64">
        <v>10</v>
      </c>
      <c r="U53" s="64" t="s">
        <v>6</v>
      </c>
      <c r="V53" s="64">
        <v>10</v>
      </c>
      <c r="X53" s="14">
        <f>$X$40</f>
        <v>10</v>
      </c>
      <c r="Y53" s="15" t="str">
        <f>$Y$41</f>
        <v>f</v>
      </c>
      <c r="Z53" s="16" t="str">
        <f>$Z$40</f>
        <v>ffs</v>
      </c>
      <c r="AA53" s="17">
        <f>$AE$40</f>
        <v>84</v>
      </c>
      <c r="AB53" s="17">
        <f>$AE$41</f>
        <v>100</v>
      </c>
      <c r="AC53" s="17">
        <f>$AF$40</f>
        <v>0</v>
      </c>
      <c r="AD53" s="17">
        <f>$AF$41</f>
        <v>0</v>
      </c>
    </row>
    <row r="54" spans="1:22" ht="19.5" customHeight="1">
      <c r="A54" s="63">
        <v>47</v>
      </c>
      <c r="B54" s="64" t="s">
        <v>116</v>
      </c>
      <c r="C54" s="64" t="s">
        <v>3</v>
      </c>
      <c r="D54" s="64">
        <v>8</v>
      </c>
      <c r="E54" s="64" t="s">
        <v>4</v>
      </c>
      <c r="F54" s="64">
        <v>5</v>
      </c>
      <c r="G54" s="64" t="s">
        <v>2</v>
      </c>
      <c r="H54" s="64">
        <v>6</v>
      </c>
      <c r="I54" s="64" t="s">
        <v>4</v>
      </c>
      <c r="J54" s="64">
        <v>5</v>
      </c>
      <c r="K54" s="64" t="s">
        <v>131</v>
      </c>
      <c r="L54" s="64">
        <v>0</v>
      </c>
      <c r="M54" s="64" t="s">
        <v>1</v>
      </c>
      <c r="N54" s="64">
        <v>9</v>
      </c>
      <c r="O54" s="64" t="s">
        <v>3</v>
      </c>
      <c r="P54" s="64">
        <v>8</v>
      </c>
      <c r="Q54" s="64" t="s">
        <v>6</v>
      </c>
      <c r="R54" s="64">
        <v>10</v>
      </c>
      <c r="S54" s="64" t="s">
        <v>6</v>
      </c>
      <c r="T54" s="64">
        <v>10</v>
      </c>
      <c r="U54" s="64" t="s">
        <v>6</v>
      </c>
      <c r="V54" s="64">
        <v>10</v>
      </c>
    </row>
    <row r="55" spans="1:22" ht="19.5" customHeight="1">
      <c r="A55" s="63">
        <v>48</v>
      </c>
      <c r="B55" s="64" t="s">
        <v>117</v>
      </c>
      <c r="C55" s="64" t="s">
        <v>1</v>
      </c>
      <c r="D55" s="64">
        <v>9</v>
      </c>
      <c r="E55" s="64" t="s">
        <v>1</v>
      </c>
      <c r="F55" s="64">
        <v>9</v>
      </c>
      <c r="G55" s="64" t="s">
        <v>5</v>
      </c>
      <c r="H55" s="64">
        <v>7</v>
      </c>
      <c r="I55" s="64" t="s">
        <v>5</v>
      </c>
      <c r="J55" s="64">
        <v>7</v>
      </c>
      <c r="K55" s="64" t="s">
        <v>4</v>
      </c>
      <c r="L55" s="64">
        <v>5</v>
      </c>
      <c r="M55" s="64" t="s">
        <v>5</v>
      </c>
      <c r="N55" s="64">
        <v>7</v>
      </c>
      <c r="O55" s="64" t="s">
        <v>1</v>
      </c>
      <c r="P55" s="64">
        <v>9</v>
      </c>
      <c r="Q55" s="64" t="s">
        <v>1</v>
      </c>
      <c r="R55" s="64">
        <v>9</v>
      </c>
      <c r="S55" s="64" t="s">
        <v>1</v>
      </c>
      <c r="T55" s="64">
        <v>9</v>
      </c>
      <c r="U55" s="64" t="s">
        <v>1</v>
      </c>
      <c r="V55" s="64">
        <v>9</v>
      </c>
    </row>
    <row r="56" spans="1:44" ht="19.5" customHeight="1">
      <c r="A56" s="63">
        <v>49</v>
      </c>
      <c r="B56" s="64" t="s">
        <v>118</v>
      </c>
      <c r="C56" s="64" t="s">
        <v>1</v>
      </c>
      <c r="D56" s="64">
        <v>9</v>
      </c>
      <c r="E56" s="64" t="s">
        <v>1</v>
      </c>
      <c r="F56" s="64">
        <v>9</v>
      </c>
      <c r="G56" s="64" t="s">
        <v>3</v>
      </c>
      <c r="H56" s="64">
        <v>8</v>
      </c>
      <c r="I56" s="64" t="s">
        <v>5</v>
      </c>
      <c r="J56" s="64">
        <v>7</v>
      </c>
      <c r="K56" s="64" t="s">
        <v>2</v>
      </c>
      <c r="L56" s="64">
        <v>6</v>
      </c>
      <c r="M56" s="64" t="s">
        <v>6</v>
      </c>
      <c r="N56" s="64">
        <v>10</v>
      </c>
      <c r="O56" s="64" t="s">
        <v>6</v>
      </c>
      <c r="P56" s="64">
        <v>10</v>
      </c>
      <c r="Q56" s="64" t="s">
        <v>6</v>
      </c>
      <c r="R56" s="64">
        <v>10</v>
      </c>
      <c r="S56" s="64" t="s">
        <v>6</v>
      </c>
      <c r="T56" s="64">
        <v>10</v>
      </c>
      <c r="U56" s="64" t="s">
        <v>6</v>
      </c>
      <c r="V56" s="64">
        <v>10</v>
      </c>
      <c r="X56" s="113" t="s">
        <v>30</v>
      </c>
      <c r="Y56" s="113"/>
      <c r="AB56" s="113" t="s">
        <v>34</v>
      </c>
      <c r="AC56" s="113"/>
      <c r="AJ56" s="109" t="s">
        <v>32</v>
      </c>
      <c r="AK56" s="109"/>
      <c r="AP56" s="109" t="s">
        <v>33</v>
      </c>
      <c r="AQ56" s="109"/>
      <c r="AR56" s="109"/>
    </row>
    <row r="57" spans="1:42" ht="19.5" customHeight="1">
      <c r="A57" s="63">
        <v>50</v>
      </c>
      <c r="B57" s="64" t="s">
        <v>119</v>
      </c>
      <c r="C57" s="64" t="s">
        <v>2</v>
      </c>
      <c r="D57" s="64">
        <v>6</v>
      </c>
      <c r="E57" s="64" t="s">
        <v>4</v>
      </c>
      <c r="F57" s="64">
        <v>5</v>
      </c>
      <c r="G57" s="64" t="s">
        <v>4</v>
      </c>
      <c r="H57" s="64">
        <v>5</v>
      </c>
      <c r="I57" s="64" t="s">
        <v>4</v>
      </c>
      <c r="J57" s="64">
        <v>5</v>
      </c>
      <c r="K57" s="64" t="s">
        <v>131</v>
      </c>
      <c r="L57" s="64">
        <v>0</v>
      </c>
      <c r="M57" s="64" t="s">
        <v>1</v>
      </c>
      <c r="N57" s="64">
        <v>9</v>
      </c>
      <c r="O57" s="64" t="s">
        <v>6</v>
      </c>
      <c r="P57" s="64">
        <v>10</v>
      </c>
      <c r="Q57" s="64" t="s">
        <v>1</v>
      </c>
      <c r="R57" s="64">
        <v>9</v>
      </c>
      <c r="S57" s="64" t="s">
        <v>1</v>
      </c>
      <c r="T57" s="64">
        <v>9</v>
      </c>
      <c r="U57" s="64" t="s">
        <v>1</v>
      </c>
      <c r="V57" s="64">
        <v>9</v>
      </c>
      <c r="X57" s="1" t="s">
        <v>31</v>
      </c>
      <c r="AB57" s="13" t="s">
        <v>31</v>
      </c>
      <c r="AJ57" s="13" t="s">
        <v>31</v>
      </c>
      <c r="AP57" s="13" t="s">
        <v>31</v>
      </c>
    </row>
    <row r="58" spans="1:22" ht="19.5" customHeight="1">
      <c r="A58" s="63">
        <v>51</v>
      </c>
      <c r="B58" s="64" t="s">
        <v>120</v>
      </c>
      <c r="C58" s="64" t="s">
        <v>3</v>
      </c>
      <c r="D58" s="64">
        <v>8</v>
      </c>
      <c r="E58" s="64" t="s">
        <v>4</v>
      </c>
      <c r="F58" s="64">
        <v>5</v>
      </c>
      <c r="G58" s="64" t="s">
        <v>1</v>
      </c>
      <c r="H58" s="64">
        <v>9</v>
      </c>
      <c r="I58" s="64" t="s">
        <v>2</v>
      </c>
      <c r="J58" s="64">
        <v>6</v>
      </c>
      <c r="K58" s="64" t="s">
        <v>2</v>
      </c>
      <c r="L58" s="64">
        <v>6</v>
      </c>
      <c r="M58" s="64" t="s">
        <v>6</v>
      </c>
      <c r="N58" s="64">
        <v>10</v>
      </c>
      <c r="O58" s="64" t="s">
        <v>1</v>
      </c>
      <c r="P58" s="64">
        <v>9</v>
      </c>
      <c r="Q58" s="64" t="s">
        <v>6</v>
      </c>
      <c r="R58" s="64">
        <v>10</v>
      </c>
      <c r="S58" s="64" t="s">
        <v>6</v>
      </c>
      <c r="T58" s="64">
        <v>10</v>
      </c>
      <c r="U58" s="64" t="s">
        <v>6</v>
      </c>
      <c r="V58" s="64">
        <v>10</v>
      </c>
    </row>
    <row r="59" spans="1:22" ht="19.5" customHeight="1">
      <c r="A59" s="63">
        <v>52</v>
      </c>
      <c r="B59" s="64" t="s">
        <v>121</v>
      </c>
      <c r="C59" s="64" t="s">
        <v>5</v>
      </c>
      <c r="D59" s="64">
        <v>7</v>
      </c>
      <c r="E59" s="64" t="s">
        <v>4</v>
      </c>
      <c r="F59" s="64">
        <v>5</v>
      </c>
      <c r="G59" s="64" t="s">
        <v>3</v>
      </c>
      <c r="H59" s="64">
        <v>8</v>
      </c>
      <c r="I59" s="64" t="s">
        <v>5</v>
      </c>
      <c r="J59" s="64">
        <v>7</v>
      </c>
      <c r="K59" s="64" t="s">
        <v>2</v>
      </c>
      <c r="L59" s="64">
        <v>6</v>
      </c>
      <c r="M59" s="64" t="s">
        <v>6</v>
      </c>
      <c r="N59" s="64">
        <v>10</v>
      </c>
      <c r="O59" s="64" t="s">
        <v>6</v>
      </c>
      <c r="P59" s="64">
        <v>10</v>
      </c>
      <c r="Q59" s="64" t="s">
        <v>6</v>
      </c>
      <c r="R59" s="64">
        <v>10</v>
      </c>
      <c r="S59" s="64" t="s">
        <v>6</v>
      </c>
      <c r="T59" s="64">
        <v>10</v>
      </c>
      <c r="U59" s="64" t="s">
        <v>6</v>
      </c>
      <c r="V59" s="64">
        <v>10</v>
      </c>
    </row>
    <row r="60" spans="1:22" ht="19.5" customHeight="1">
      <c r="A60" s="63">
        <v>53</v>
      </c>
      <c r="B60" s="64" t="s">
        <v>122</v>
      </c>
      <c r="C60" s="64" t="s">
        <v>5</v>
      </c>
      <c r="D60" s="64">
        <v>7</v>
      </c>
      <c r="E60" s="64" t="s">
        <v>4</v>
      </c>
      <c r="F60" s="64">
        <v>5</v>
      </c>
      <c r="G60" s="64" t="s">
        <v>3</v>
      </c>
      <c r="H60" s="64">
        <v>8</v>
      </c>
      <c r="I60" s="64" t="s">
        <v>2</v>
      </c>
      <c r="J60" s="64">
        <v>6</v>
      </c>
      <c r="K60" s="64" t="s">
        <v>4</v>
      </c>
      <c r="L60" s="64">
        <v>5</v>
      </c>
      <c r="M60" s="64" t="s">
        <v>6</v>
      </c>
      <c r="N60" s="64">
        <v>10</v>
      </c>
      <c r="O60" s="64" t="s">
        <v>1</v>
      </c>
      <c r="P60" s="64">
        <v>9</v>
      </c>
      <c r="Q60" s="64" t="s">
        <v>6</v>
      </c>
      <c r="R60" s="64">
        <v>10</v>
      </c>
      <c r="S60" s="64" t="s">
        <v>6</v>
      </c>
      <c r="T60" s="64">
        <v>10</v>
      </c>
      <c r="U60" s="64" t="s">
        <v>6</v>
      </c>
      <c r="V60" s="64">
        <v>10</v>
      </c>
    </row>
    <row r="61" spans="1:22" ht="19.5" customHeight="1">
      <c r="A61" s="63">
        <v>54</v>
      </c>
      <c r="B61" s="64" t="s">
        <v>123</v>
      </c>
      <c r="C61" s="64" t="s">
        <v>3</v>
      </c>
      <c r="D61" s="64">
        <v>8</v>
      </c>
      <c r="E61" s="64" t="s">
        <v>5</v>
      </c>
      <c r="F61" s="64">
        <v>7</v>
      </c>
      <c r="G61" s="64" t="s">
        <v>1</v>
      </c>
      <c r="H61" s="64">
        <v>9</v>
      </c>
      <c r="I61" s="64" t="s">
        <v>3</v>
      </c>
      <c r="J61" s="64">
        <v>8</v>
      </c>
      <c r="K61" s="64" t="s">
        <v>2</v>
      </c>
      <c r="L61" s="64">
        <v>6</v>
      </c>
      <c r="M61" s="64" t="s">
        <v>6</v>
      </c>
      <c r="N61" s="64">
        <v>10</v>
      </c>
      <c r="O61" s="64" t="s">
        <v>6</v>
      </c>
      <c r="P61" s="64">
        <v>10</v>
      </c>
      <c r="Q61" s="64" t="s">
        <v>6</v>
      </c>
      <c r="R61" s="64">
        <v>10</v>
      </c>
      <c r="S61" s="64" t="s">
        <v>6</v>
      </c>
      <c r="T61" s="64">
        <v>10</v>
      </c>
      <c r="U61" s="64" t="s">
        <v>6</v>
      </c>
      <c r="V61" s="64">
        <v>10</v>
      </c>
    </row>
    <row r="62" spans="1:22" ht="19.5" customHeight="1">
      <c r="A62" s="63">
        <v>55</v>
      </c>
      <c r="B62" s="64" t="s">
        <v>124</v>
      </c>
      <c r="C62" s="64" t="s">
        <v>5</v>
      </c>
      <c r="D62" s="64">
        <v>7</v>
      </c>
      <c r="E62" s="64" t="s">
        <v>4</v>
      </c>
      <c r="F62" s="64">
        <v>5</v>
      </c>
      <c r="G62" s="64" t="s">
        <v>3</v>
      </c>
      <c r="H62" s="64">
        <v>8</v>
      </c>
      <c r="I62" s="64" t="s">
        <v>2</v>
      </c>
      <c r="J62" s="64">
        <v>6</v>
      </c>
      <c r="K62" s="64" t="s">
        <v>2</v>
      </c>
      <c r="L62" s="64">
        <v>6</v>
      </c>
      <c r="M62" s="64" t="s">
        <v>6</v>
      </c>
      <c r="N62" s="64">
        <v>10</v>
      </c>
      <c r="O62" s="64" t="s">
        <v>1</v>
      </c>
      <c r="P62" s="64">
        <v>9</v>
      </c>
      <c r="Q62" s="64" t="s">
        <v>1</v>
      </c>
      <c r="R62" s="64">
        <v>9</v>
      </c>
      <c r="S62" s="64" t="s">
        <v>1</v>
      </c>
      <c r="T62" s="64">
        <v>9</v>
      </c>
      <c r="U62" s="64" t="s">
        <v>1</v>
      </c>
      <c r="V62" s="64">
        <v>9</v>
      </c>
    </row>
    <row r="63" spans="1:22" ht="19.5" customHeight="1">
      <c r="A63" s="63">
        <v>56</v>
      </c>
      <c r="B63" s="64" t="s">
        <v>125</v>
      </c>
      <c r="C63" s="64" t="s">
        <v>3</v>
      </c>
      <c r="D63" s="64">
        <v>8</v>
      </c>
      <c r="E63" s="64" t="s">
        <v>4</v>
      </c>
      <c r="F63" s="64">
        <v>5</v>
      </c>
      <c r="G63" s="64" t="s">
        <v>5</v>
      </c>
      <c r="H63" s="64">
        <v>7</v>
      </c>
      <c r="I63" s="64" t="s">
        <v>2</v>
      </c>
      <c r="J63" s="64">
        <v>6</v>
      </c>
      <c r="K63" s="64" t="s">
        <v>2</v>
      </c>
      <c r="L63" s="64">
        <v>6</v>
      </c>
      <c r="M63" s="64" t="s">
        <v>1</v>
      </c>
      <c r="N63" s="64">
        <v>9</v>
      </c>
      <c r="O63" s="64" t="s">
        <v>1</v>
      </c>
      <c r="P63" s="64">
        <v>9</v>
      </c>
      <c r="Q63" s="64" t="s">
        <v>1</v>
      </c>
      <c r="R63" s="64">
        <v>9</v>
      </c>
      <c r="S63" s="64" t="s">
        <v>1</v>
      </c>
      <c r="T63" s="64">
        <v>9</v>
      </c>
      <c r="U63" s="64" t="s">
        <v>1</v>
      </c>
      <c r="V63" s="64">
        <v>9</v>
      </c>
    </row>
    <row r="64" spans="1:22" ht="19.5" customHeight="1">
      <c r="A64" s="63">
        <v>57</v>
      </c>
      <c r="B64" s="64" t="s">
        <v>126</v>
      </c>
      <c r="C64" s="64" t="s">
        <v>1</v>
      </c>
      <c r="D64" s="64">
        <v>9</v>
      </c>
      <c r="E64" s="64" t="s">
        <v>5</v>
      </c>
      <c r="F64" s="64">
        <v>7</v>
      </c>
      <c r="G64" s="64" t="s">
        <v>3</v>
      </c>
      <c r="H64" s="64">
        <v>8</v>
      </c>
      <c r="I64" s="64" t="s">
        <v>5</v>
      </c>
      <c r="J64" s="64">
        <v>7</v>
      </c>
      <c r="K64" s="64" t="s">
        <v>2</v>
      </c>
      <c r="L64" s="64">
        <v>6</v>
      </c>
      <c r="M64" s="64" t="s">
        <v>6</v>
      </c>
      <c r="N64" s="64">
        <v>10</v>
      </c>
      <c r="O64" s="64" t="s">
        <v>6</v>
      </c>
      <c r="P64" s="64">
        <v>10</v>
      </c>
      <c r="Q64" s="64" t="s">
        <v>6</v>
      </c>
      <c r="R64" s="64">
        <v>10</v>
      </c>
      <c r="S64" s="64" t="s">
        <v>6</v>
      </c>
      <c r="T64" s="64">
        <v>10</v>
      </c>
      <c r="U64" s="64" t="s">
        <v>6</v>
      </c>
      <c r="V64" s="64">
        <v>10</v>
      </c>
    </row>
    <row r="65" spans="1:22" ht="19.5" customHeight="1">
      <c r="A65" s="63">
        <v>58</v>
      </c>
      <c r="B65" s="64" t="s">
        <v>127</v>
      </c>
      <c r="C65" s="64" t="s">
        <v>2</v>
      </c>
      <c r="D65" s="64">
        <v>6</v>
      </c>
      <c r="E65" s="64" t="s">
        <v>4</v>
      </c>
      <c r="F65" s="64">
        <v>5</v>
      </c>
      <c r="G65" s="64" t="s">
        <v>4</v>
      </c>
      <c r="H65" s="64">
        <v>5</v>
      </c>
      <c r="I65" s="64" t="s">
        <v>4</v>
      </c>
      <c r="J65" s="64">
        <v>5</v>
      </c>
      <c r="K65" s="64" t="s">
        <v>131</v>
      </c>
      <c r="L65" s="64">
        <v>0</v>
      </c>
      <c r="M65" s="64" t="s">
        <v>1</v>
      </c>
      <c r="N65" s="64">
        <v>9</v>
      </c>
      <c r="O65" s="64" t="s">
        <v>1</v>
      </c>
      <c r="P65" s="64">
        <v>9</v>
      </c>
      <c r="Q65" s="64" t="s">
        <v>6</v>
      </c>
      <c r="R65" s="64">
        <v>10</v>
      </c>
      <c r="S65" s="64" t="s">
        <v>6</v>
      </c>
      <c r="T65" s="64">
        <v>10</v>
      </c>
      <c r="U65" s="64" t="s">
        <v>6</v>
      </c>
      <c r="V65" s="64">
        <v>10</v>
      </c>
    </row>
    <row r="66" spans="1:22" ht="19.5" customHeight="1">
      <c r="A66" s="63">
        <v>59</v>
      </c>
      <c r="B66" s="64" t="s">
        <v>128</v>
      </c>
      <c r="C66" s="64" t="s">
        <v>2</v>
      </c>
      <c r="D66" s="64">
        <v>6</v>
      </c>
      <c r="E66" s="64" t="s">
        <v>4</v>
      </c>
      <c r="F66" s="64">
        <v>5</v>
      </c>
      <c r="G66" s="64" t="s">
        <v>131</v>
      </c>
      <c r="H66" s="64">
        <v>0</v>
      </c>
      <c r="I66" s="64" t="s">
        <v>131</v>
      </c>
      <c r="J66" s="64">
        <v>0</v>
      </c>
      <c r="K66" s="64" t="s">
        <v>4</v>
      </c>
      <c r="L66" s="64">
        <v>5</v>
      </c>
      <c r="M66" s="64" t="s">
        <v>1</v>
      </c>
      <c r="N66" s="64">
        <v>9</v>
      </c>
      <c r="O66" s="64" t="s">
        <v>1</v>
      </c>
      <c r="P66" s="64">
        <v>9</v>
      </c>
      <c r="Q66" s="64" t="s">
        <v>6</v>
      </c>
      <c r="R66" s="64">
        <v>10</v>
      </c>
      <c r="S66" s="64" t="s">
        <v>6</v>
      </c>
      <c r="T66" s="64">
        <v>10</v>
      </c>
      <c r="U66" s="64" t="s">
        <v>6</v>
      </c>
      <c r="V66" s="64">
        <v>10</v>
      </c>
    </row>
    <row r="67" spans="1:22" ht="19.5" customHeight="1">
      <c r="A67" s="63">
        <v>60</v>
      </c>
      <c r="B67" s="64" t="s">
        <v>129</v>
      </c>
      <c r="C67" s="64" t="s">
        <v>2</v>
      </c>
      <c r="D67" s="64">
        <v>6</v>
      </c>
      <c r="E67" s="64" t="s">
        <v>4</v>
      </c>
      <c r="F67" s="64">
        <v>5</v>
      </c>
      <c r="G67" s="64" t="s">
        <v>3</v>
      </c>
      <c r="H67" s="64">
        <v>8</v>
      </c>
      <c r="I67" s="64" t="s">
        <v>4</v>
      </c>
      <c r="J67" s="64">
        <v>5</v>
      </c>
      <c r="K67" s="64" t="s">
        <v>2</v>
      </c>
      <c r="L67" s="64">
        <v>6</v>
      </c>
      <c r="M67" s="64" t="s">
        <v>6</v>
      </c>
      <c r="N67" s="64">
        <v>10</v>
      </c>
      <c r="O67" s="64" t="s">
        <v>1</v>
      </c>
      <c r="P67" s="64">
        <v>9</v>
      </c>
      <c r="Q67" s="64" t="s">
        <v>6</v>
      </c>
      <c r="R67" s="64">
        <v>10</v>
      </c>
      <c r="S67" s="64" t="s">
        <v>6</v>
      </c>
      <c r="T67" s="64">
        <v>10</v>
      </c>
      <c r="U67" s="64" t="s">
        <v>6</v>
      </c>
      <c r="V67" s="64">
        <v>10</v>
      </c>
    </row>
    <row r="68" spans="1:22" ht="19.5" customHeight="1">
      <c r="A68" s="63">
        <v>61</v>
      </c>
      <c r="B68" s="64" t="s">
        <v>130</v>
      </c>
      <c r="C68" s="64" t="s">
        <v>1</v>
      </c>
      <c r="D68" s="64">
        <v>9</v>
      </c>
      <c r="E68" s="64" t="s">
        <v>4</v>
      </c>
      <c r="F68" s="64">
        <v>5</v>
      </c>
      <c r="G68" s="64" t="s">
        <v>1</v>
      </c>
      <c r="H68" s="64">
        <v>9</v>
      </c>
      <c r="I68" s="64" t="s">
        <v>2</v>
      </c>
      <c r="J68" s="64">
        <v>6</v>
      </c>
      <c r="K68" s="64" t="s">
        <v>5</v>
      </c>
      <c r="L68" s="64">
        <v>7</v>
      </c>
      <c r="M68" s="64" t="s">
        <v>6</v>
      </c>
      <c r="N68" s="64">
        <v>10</v>
      </c>
      <c r="O68" s="64" t="s">
        <v>6</v>
      </c>
      <c r="P68" s="64">
        <v>10</v>
      </c>
      <c r="Q68" s="64" t="s">
        <v>6</v>
      </c>
      <c r="R68" s="64">
        <v>10</v>
      </c>
      <c r="S68" s="64" t="s">
        <v>6</v>
      </c>
      <c r="T68" s="64">
        <v>10</v>
      </c>
      <c r="U68" s="64" t="s">
        <v>6</v>
      </c>
      <c r="V68" s="64">
        <v>10</v>
      </c>
    </row>
    <row r="69" spans="1:22" ht="19.5" customHeight="1">
      <c r="A69" s="63">
        <v>62</v>
      </c>
      <c r="B69" s="64" t="s">
        <v>145</v>
      </c>
      <c r="C69" s="64" t="s">
        <v>2</v>
      </c>
      <c r="D69" s="64">
        <v>12</v>
      </c>
      <c r="E69" s="64" t="s">
        <v>4</v>
      </c>
      <c r="F69" s="64">
        <v>5</v>
      </c>
      <c r="G69" s="64" t="s">
        <v>3</v>
      </c>
      <c r="H69" s="64">
        <v>10</v>
      </c>
      <c r="I69" s="64" t="s">
        <v>4</v>
      </c>
      <c r="J69" s="64">
        <v>7</v>
      </c>
      <c r="K69" s="64" t="s">
        <v>2</v>
      </c>
      <c r="L69" s="64">
        <v>8</v>
      </c>
      <c r="M69" s="64" t="s">
        <v>6</v>
      </c>
      <c r="N69" s="64">
        <v>10</v>
      </c>
      <c r="O69" s="64" t="s">
        <v>1</v>
      </c>
      <c r="P69" s="64">
        <v>11</v>
      </c>
      <c r="Q69" s="64" t="s">
        <v>6</v>
      </c>
      <c r="R69" s="64">
        <v>10</v>
      </c>
      <c r="S69" s="64" t="s">
        <v>6</v>
      </c>
      <c r="T69" s="64">
        <v>10</v>
      </c>
      <c r="U69" s="64" t="s">
        <v>6</v>
      </c>
      <c r="V69" s="64">
        <v>10</v>
      </c>
    </row>
    <row r="70" spans="1:22" ht="19.5" customHeight="1">
      <c r="A70" s="63">
        <v>63</v>
      </c>
      <c r="B70" s="64" t="s">
        <v>146</v>
      </c>
      <c r="C70" s="64" t="s">
        <v>1</v>
      </c>
      <c r="D70" s="64">
        <v>15</v>
      </c>
      <c r="E70" s="64" t="s">
        <v>4</v>
      </c>
      <c r="F70" s="64">
        <v>5</v>
      </c>
      <c r="G70" s="64" t="s">
        <v>1</v>
      </c>
      <c r="H70" s="64">
        <v>11</v>
      </c>
      <c r="I70" s="64" t="s">
        <v>2</v>
      </c>
      <c r="J70" s="64">
        <v>8</v>
      </c>
      <c r="K70" s="64" t="s">
        <v>5</v>
      </c>
      <c r="L70" s="64">
        <v>9</v>
      </c>
      <c r="M70" s="64" t="s">
        <v>6</v>
      </c>
      <c r="N70" s="64">
        <v>10</v>
      </c>
      <c r="O70" s="64" t="s">
        <v>6</v>
      </c>
      <c r="P70" s="64">
        <v>12</v>
      </c>
      <c r="Q70" s="64" t="s">
        <v>6</v>
      </c>
      <c r="R70" s="64">
        <v>10</v>
      </c>
      <c r="S70" s="64" t="s">
        <v>6</v>
      </c>
      <c r="T70" s="64">
        <v>10</v>
      </c>
      <c r="U70" s="64" t="s">
        <v>6</v>
      </c>
      <c r="V70" s="64">
        <v>10</v>
      </c>
    </row>
    <row r="71" spans="1:22" ht="19.5" customHeight="1">
      <c r="A71" s="63">
        <v>64</v>
      </c>
      <c r="B71" s="64" t="s">
        <v>147</v>
      </c>
      <c r="C71" s="64" t="s">
        <v>2</v>
      </c>
      <c r="D71" s="64">
        <v>18</v>
      </c>
      <c r="E71" s="64" t="s">
        <v>4</v>
      </c>
      <c r="F71" s="64">
        <v>5</v>
      </c>
      <c r="G71" s="64" t="s">
        <v>3</v>
      </c>
      <c r="H71" s="64">
        <v>12</v>
      </c>
      <c r="I71" s="64" t="s">
        <v>4</v>
      </c>
      <c r="J71" s="64">
        <v>9</v>
      </c>
      <c r="K71" s="64" t="s">
        <v>2</v>
      </c>
      <c r="L71" s="64">
        <v>10</v>
      </c>
      <c r="M71" s="64" t="s">
        <v>6</v>
      </c>
      <c r="N71" s="64">
        <v>10</v>
      </c>
      <c r="O71" s="64" t="s">
        <v>1</v>
      </c>
      <c r="P71" s="64">
        <v>13</v>
      </c>
      <c r="Q71" s="64" t="s">
        <v>6</v>
      </c>
      <c r="R71" s="64">
        <v>10</v>
      </c>
      <c r="S71" s="64" t="s">
        <v>6</v>
      </c>
      <c r="T71" s="64">
        <v>10</v>
      </c>
      <c r="U71" s="64" t="s">
        <v>6</v>
      </c>
      <c r="V71" s="64">
        <v>10</v>
      </c>
    </row>
    <row r="72" spans="1:22" ht="19.5" customHeight="1">
      <c r="A72" s="63">
        <v>65</v>
      </c>
      <c r="B72" s="64" t="s">
        <v>148</v>
      </c>
      <c r="C72" s="64" t="s">
        <v>1</v>
      </c>
      <c r="D72" s="64">
        <v>21</v>
      </c>
      <c r="E72" s="64" t="s">
        <v>4</v>
      </c>
      <c r="F72" s="64">
        <v>5</v>
      </c>
      <c r="G72" s="64" t="s">
        <v>1</v>
      </c>
      <c r="H72" s="64">
        <v>13</v>
      </c>
      <c r="I72" s="64" t="s">
        <v>2</v>
      </c>
      <c r="J72" s="64">
        <v>10</v>
      </c>
      <c r="K72" s="64" t="s">
        <v>5</v>
      </c>
      <c r="L72" s="64">
        <v>11</v>
      </c>
      <c r="M72" s="64" t="s">
        <v>6</v>
      </c>
      <c r="N72" s="64">
        <v>10</v>
      </c>
      <c r="O72" s="64" t="s">
        <v>6</v>
      </c>
      <c r="P72" s="64">
        <v>14</v>
      </c>
      <c r="Q72" s="64" t="s">
        <v>6</v>
      </c>
      <c r="R72" s="64">
        <v>10</v>
      </c>
      <c r="S72" s="64" t="s">
        <v>6</v>
      </c>
      <c r="T72" s="64">
        <v>10</v>
      </c>
      <c r="U72" s="64" t="s">
        <v>6</v>
      </c>
      <c r="V72" s="64">
        <v>10</v>
      </c>
    </row>
    <row r="73" spans="1:22" ht="19.5" customHeight="1">
      <c r="A73" s="63">
        <v>66</v>
      </c>
      <c r="B73" s="64" t="s">
        <v>149</v>
      </c>
      <c r="C73" s="64" t="s">
        <v>2</v>
      </c>
      <c r="D73" s="64">
        <v>24</v>
      </c>
      <c r="E73" s="64" t="s">
        <v>4</v>
      </c>
      <c r="F73" s="64">
        <v>5</v>
      </c>
      <c r="G73" s="64" t="s">
        <v>3</v>
      </c>
      <c r="H73" s="64">
        <v>14</v>
      </c>
      <c r="I73" s="64" t="s">
        <v>4</v>
      </c>
      <c r="J73" s="64">
        <v>11</v>
      </c>
      <c r="K73" s="64" t="s">
        <v>2</v>
      </c>
      <c r="L73" s="64">
        <v>12</v>
      </c>
      <c r="M73" s="64" t="s">
        <v>6</v>
      </c>
      <c r="N73" s="64">
        <v>10</v>
      </c>
      <c r="O73" s="64" t="s">
        <v>1</v>
      </c>
      <c r="P73" s="64">
        <v>15</v>
      </c>
      <c r="Q73" s="64" t="s">
        <v>6</v>
      </c>
      <c r="R73" s="64">
        <v>10</v>
      </c>
      <c r="S73" s="64" t="s">
        <v>6</v>
      </c>
      <c r="T73" s="64">
        <v>10</v>
      </c>
      <c r="U73" s="64" t="s">
        <v>6</v>
      </c>
      <c r="V73" s="64">
        <v>10</v>
      </c>
    </row>
    <row r="74" spans="1:22" ht="19.5" customHeight="1">
      <c r="A74" s="63">
        <v>67</v>
      </c>
      <c r="B74" s="64" t="s">
        <v>150</v>
      </c>
      <c r="C74" s="64" t="s">
        <v>1</v>
      </c>
      <c r="D74" s="64">
        <v>27</v>
      </c>
      <c r="E74" s="64" t="s">
        <v>4</v>
      </c>
      <c r="F74" s="64">
        <v>5</v>
      </c>
      <c r="G74" s="64" t="s">
        <v>1</v>
      </c>
      <c r="H74" s="64">
        <v>15</v>
      </c>
      <c r="I74" s="64" t="s">
        <v>2</v>
      </c>
      <c r="J74" s="64">
        <v>12</v>
      </c>
      <c r="K74" s="64" t="s">
        <v>5</v>
      </c>
      <c r="L74" s="64">
        <v>13</v>
      </c>
      <c r="M74" s="64" t="s">
        <v>6</v>
      </c>
      <c r="N74" s="64">
        <v>10</v>
      </c>
      <c r="O74" s="64" t="s">
        <v>6</v>
      </c>
      <c r="P74" s="64">
        <v>16</v>
      </c>
      <c r="Q74" s="64" t="s">
        <v>6</v>
      </c>
      <c r="R74" s="64">
        <v>10</v>
      </c>
      <c r="S74" s="64" t="s">
        <v>6</v>
      </c>
      <c r="T74" s="64">
        <v>10</v>
      </c>
      <c r="U74" s="64" t="s">
        <v>6</v>
      </c>
      <c r="V74" s="64">
        <v>10</v>
      </c>
    </row>
    <row r="75" spans="1:22" ht="19.5" customHeight="1">
      <c r="A75" s="63">
        <v>68</v>
      </c>
      <c r="B75" s="64" t="s">
        <v>151</v>
      </c>
      <c r="C75" s="64" t="s">
        <v>2</v>
      </c>
      <c r="D75" s="64">
        <v>30</v>
      </c>
      <c r="E75" s="64" t="s">
        <v>4</v>
      </c>
      <c r="F75" s="64">
        <v>5</v>
      </c>
      <c r="G75" s="64" t="s">
        <v>3</v>
      </c>
      <c r="H75" s="64">
        <v>16</v>
      </c>
      <c r="I75" s="64" t="s">
        <v>4</v>
      </c>
      <c r="J75" s="64">
        <v>13</v>
      </c>
      <c r="K75" s="64" t="s">
        <v>2</v>
      </c>
      <c r="L75" s="64">
        <v>14</v>
      </c>
      <c r="M75" s="64" t="s">
        <v>6</v>
      </c>
      <c r="N75" s="64">
        <v>10</v>
      </c>
      <c r="O75" s="64" t="s">
        <v>1</v>
      </c>
      <c r="P75" s="64">
        <v>17</v>
      </c>
      <c r="Q75" s="64" t="s">
        <v>6</v>
      </c>
      <c r="R75" s="64">
        <v>10</v>
      </c>
      <c r="S75" s="64" t="s">
        <v>6</v>
      </c>
      <c r="T75" s="64">
        <v>10</v>
      </c>
      <c r="U75" s="64" t="s">
        <v>6</v>
      </c>
      <c r="V75" s="64">
        <v>10</v>
      </c>
    </row>
    <row r="76" spans="1:22" ht="19.5" customHeight="1">
      <c r="A76" s="63">
        <v>69</v>
      </c>
      <c r="B76" s="64" t="s">
        <v>152</v>
      </c>
      <c r="C76" s="64" t="s">
        <v>1</v>
      </c>
      <c r="D76" s="64">
        <v>33</v>
      </c>
      <c r="E76" s="64" t="s">
        <v>4</v>
      </c>
      <c r="F76" s="64">
        <v>5</v>
      </c>
      <c r="G76" s="64" t="s">
        <v>1</v>
      </c>
      <c r="H76" s="64">
        <v>17</v>
      </c>
      <c r="I76" s="64" t="s">
        <v>2</v>
      </c>
      <c r="J76" s="64">
        <v>14</v>
      </c>
      <c r="K76" s="64" t="s">
        <v>5</v>
      </c>
      <c r="L76" s="64">
        <v>15</v>
      </c>
      <c r="M76" s="64" t="s">
        <v>6</v>
      </c>
      <c r="N76" s="64">
        <v>10</v>
      </c>
      <c r="O76" s="64" t="s">
        <v>6</v>
      </c>
      <c r="P76" s="64">
        <v>18</v>
      </c>
      <c r="Q76" s="64" t="s">
        <v>6</v>
      </c>
      <c r="R76" s="64">
        <v>10</v>
      </c>
      <c r="S76" s="64" t="s">
        <v>6</v>
      </c>
      <c r="T76" s="64">
        <v>10</v>
      </c>
      <c r="U76" s="64" t="s">
        <v>6</v>
      </c>
      <c r="V76" s="64">
        <v>10</v>
      </c>
    </row>
    <row r="77" spans="1:22" ht="19.5" customHeight="1">
      <c r="A77" s="63">
        <v>70</v>
      </c>
      <c r="B77" s="64" t="s">
        <v>153</v>
      </c>
      <c r="C77" s="64" t="s">
        <v>2</v>
      </c>
      <c r="D77" s="64">
        <v>36</v>
      </c>
      <c r="E77" s="64" t="s">
        <v>4</v>
      </c>
      <c r="F77" s="64">
        <v>5</v>
      </c>
      <c r="G77" s="64" t="s">
        <v>3</v>
      </c>
      <c r="H77" s="64">
        <v>18</v>
      </c>
      <c r="I77" s="64" t="s">
        <v>4</v>
      </c>
      <c r="J77" s="64">
        <v>15</v>
      </c>
      <c r="K77" s="64" t="s">
        <v>2</v>
      </c>
      <c r="L77" s="64">
        <v>16</v>
      </c>
      <c r="M77" s="64" t="s">
        <v>6</v>
      </c>
      <c r="N77" s="64">
        <v>10</v>
      </c>
      <c r="O77" s="64" t="s">
        <v>1</v>
      </c>
      <c r="P77" s="64">
        <v>19</v>
      </c>
      <c r="Q77" s="64" t="s">
        <v>6</v>
      </c>
      <c r="R77" s="64">
        <v>10</v>
      </c>
      <c r="S77" s="64" t="s">
        <v>6</v>
      </c>
      <c r="T77" s="64">
        <v>10</v>
      </c>
      <c r="U77" s="64" t="s">
        <v>6</v>
      </c>
      <c r="V77" s="64">
        <v>10</v>
      </c>
    </row>
    <row r="78" spans="1:22" ht="19.5" customHeight="1">
      <c r="A78" s="63">
        <v>71</v>
      </c>
      <c r="B78" s="64" t="s">
        <v>154</v>
      </c>
      <c r="C78" s="64" t="s">
        <v>1</v>
      </c>
      <c r="D78" s="64">
        <v>39</v>
      </c>
      <c r="E78" s="64" t="s">
        <v>4</v>
      </c>
      <c r="F78" s="64">
        <v>5</v>
      </c>
      <c r="G78" s="64" t="s">
        <v>1</v>
      </c>
      <c r="H78" s="64">
        <v>19</v>
      </c>
      <c r="I78" s="64" t="s">
        <v>2</v>
      </c>
      <c r="J78" s="64">
        <v>16</v>
      </c>
      <c r="K78" s="64" t="s">
        <v>5</v>
      </c>
      <c r="L78" s="64">
        <v>17</v>
      </c>
      <c r="M78" s="64" t="s">
        <v>6</v>
      </c>
      <c r="N78" s="64">
        <v>10</v>
      </c>
      <c r="O78" s="64" t="s">
        <v>6</v>
      </c>
      <c r="P78" s="64">
        <v>20</v>
      </c>
      <c r="Q78" s="64" t="s">
        <v>6</v>
      </c>
      <c r="R78" s="64">
        <v>10</v>
      </c>
      <c r="S78" s="64" t="s">
        <v>6</v>
      </c>
      <c r="T78" s="64">
        <v>10</v>
      </c>
      <c r="U78" s="64" t="s">
        <v>6</v>
      </c>
      <c r="V78" s="64">
        <v>10</v>
      </c>
    </row>
    <row r="79" spans="1:22" ht="19.5" customHeight="1">
      <c r="A79" s="63">
        <v>72</v>
      </c>
      <c r="B79" s="64" t="s">
        <v>155</v>
      </c>
      <c r="C79" s="64" t="s">
        <v>2</v>
      </c>
      <c r="D79" s="64">
        <v>42</v>
      </c>
      <c r="E79" s="64" t="s">
        <v>4</v>
      </c>
      <c r="F79" s="64">
        <v>5</v>
      </c>
      <c r="G79" s="64" t="s">
        <v>3</v>
      </c>
      <c r="H79" s="64">
        <v>20</v>
      </c>
      <c r="I79" s="64" t="s">
        <v>4</v>
      </c>
      <c r="J79" s="64">
        <v>17</v>
      </c>
      <c r="K79" s="64" t="s">
        <v>2</v>
      </c>
      <c r="L79" s="64">
        <v>18</v>
      </c>
      <c r="M79" s="64" t="s">
        <v>6</v>
      </c>
      <c r="N79" s="64">
        <v>10</v>
      </c>
      <c r="O79" s="64" t="s">
        <v>1</v>
      </c>
      <c r="P79" s="64">
        <v>21</v>
      </c>
      <c r="Q79" s="64" t="s">
        <v>6</v>
      </c>
      <c r="R79" s="64">
        <v>10</v>
      </c>
      <c r="S79" s="64" t="s">
        <v>6</v>
      </c>
      <c r="T79" s="64">
        <v>10</v>
      </c>
      <c r="U79" s="64" t="s">
        <v>6</v>
      </c>
      <c r="V79" s="64">
        <v>10</v>
      </c>
    </row>
    <row r="80" spans="1:22" ht="19.5" customHeight="1">
      <c r="A80" s="63">
        <v>73</v>
      </c>
      <c r="B80" s="64" t="s">
        <v>156</v>
      </c>
      <c r="C80" s="64" t="s">
        <v>2</v>
      </c>
      <c r="D80" s="64">
        <v>45</v>
      </c>
      <c r="E80" s="64" t="s">
        <v>4</v>
      </c>
      <c r="F80" s="64">
        <v>5</v>
      </c>
      <c r="G80" s="64" t="s">
        <v>3</v>
      </c>
      <c r="H80" s="64">
        <v>21</v>
      </c>
      <c r="I80" s="64" t="s">
        <v>4</v>
      </c>
      <c r="J80" s="64">
        <v>18</v>
      </c>
      <c r="K80" s="64" t="s">
        <v>2</v>
      </c>
      <c r="L80" s="64">
        <v>19</v>
      </c>
      <c r="M80" s="64" t="s">
        <v>6</v>
      </c>
      <c r="N80" s="64">
        <v>10</v>
      </c>
      <c r="O80" s="64" t="s">
        <v>1</v>
      </c>
      <c r="P80" s="64">
        <v>22</v>
      </c>
      <c r="Q80" s="64" t="s">
        <v>6</v>
      </c>
      <c r="R80" s="64">
        <v>10</v>
      </c>
      <c r="S80" s="64" t="s">
        <v>6</v>
      </c>
      <c r="T80" s="64">
        <v>10</v>
      </c>
      <c r="U80" s="64" t="s">
        <v>6</v>
      </c>
      <c r="V80" s="64">
        <v>10</v>
      </c>
    </row>
    <row r="81" spans="1:22" ht="19.5" customHeight="1">
      <c r="A81" s="63">
        <v>74</v>
      </c>
      <c r="B81" s="64" t="s">
        <v>157</v>
      </c>
      <c r="C81" s="64" t="s">
        <v>1</v>
      </c>
      <c r="D81" s="64">
        <v>48</v>
      </c>
      <c r="E81" s="64" t="s">
        <v>4</v>
      </c>
      <c r="F81" s="64">
        <v>5</v>
      </c>
      <c r="G81" s="64" t="s">
        <v>1</v>
      </c>
      <c r="H81" s="64">
        <v>22</v>
      </c>
      <c r="I81" s="64" t="s">
        <v>2</v>
      </c>
      <c r="J81" s="64">
        <v>19</v>
      </c>
      <c r="K81" s="64" t="s">
        <v>5</v>
      </c>
      <c r="L81" s="64">
        <v>20</v>
      </c>
      <c r="M81" s="64" t="s">
        <v>6</v>
      </c>
      <c r="N81" s="64">
        <v>10</v>
      </c>
      <c r="O81" s="64" t="s">
        <v>6</v>
      </c>
      <c r="P81" s="64">
        <v>23</v>
      </c>
      <c r="Q81" s="64" t="s">
        <v>6</v>
      </c>
      <c r="R81" s="64">
        <v>10</v>
      </c>
      <c r="S81" s="64" t="s">
        <v>6</v>
      </c>
      <c r="T81" s="64">
        <v>10</v>
      </c>
      <c r="U81" s="64" t="s">
        <v>6</v>
      </c>
      <c r="V81" s="64">
        <v>10</v>
      </c>
    </row>
    <row r="82" spans="1:22" ht="19.5" customHeight="1">
      <c r="A82" s="63">
        <v>75</v>
      </c>
      <c r="B82" s="64" t="s">
        <v>158</v>
      </c>
      <c r="C82" s="64" t="s">
        <v>2</v>
      </c>
      <c r="D82" s="64">
        <v>51</v>
      </c>
      <c r="E82" s="64" t="s">
        <v>4</v>
      </c>
      <c r="F82" s="64">
        <v>5</v>
      </c>
      <c r="G82" s="64" t="s">
        <v>3</v>
      </c>
      <c r="H82" s="64">
        <v>23</v>
      </c>
      <c r="I82" s="64" t="s">
        <v>4</v>
      </c>
      <c r="J82" s="64">
        <v>20</v>
      </c>
      <c r="K82" s="64" t="s">
        <v>2</v>
      </c>
      <c r="L82" s="64">
        <v>21</v>
      </c>
      <c r="M82" s="64" t="s">
        <v>6</v>
      </c>
      <c r="N82" s="64">
        <v>10</v>
      </c>
      <c r="O82" s="64" t="s">
        <v>1</v>
      </c>
      <c r="P82" s="64">
        <v>24</v>
      </c>
      <c r="Q82" s="64" t="s">
        <v>6</v>
      </c>
      <c r="R82" s="64">
        <v>10</v>
      </c>
      <c r="S82" s="64" t="s">
        <v>6</v>
      </c>
      <c r="T82" s="64">
        <v>10</v>
      </c>
      <c r="U82" s="64" t="s">
        <v>6</v>
      </c>
      <c r="V82" s="64">
        <v>10</v>
      </c>
    </row>
    <row r="83" spans="1:22" ht="19.5" customHeight="1">
      <c r="A83" s="63">
        <v>76</v>
      </c>
      <c r="B83" s="64" t="s">
        <v>159</v>
      </c>
      <c r="C83" s="64" t="s">
        <v>1</v>
      </c>
      <c r="D83" s="64">
        <v>54</v>
      </c>
      <c r="E83" s="64" t="s">
        <v>4</v>
      </c>
      <c r="F83" s="64">
        <v>5</v>
      </c>
      <c r="G83" s="64" t="s">
        <v>1</v>
      </c>
      <c r="H83" s="64">
        <v>24</v>
      </c>
      <c r="I83" s="64" t="s">
        <v>2</v>
      </c>
      <c r="J83" s="64">
        <v>21</v>
      </c>
      <c r="K83" s="64" t="s">
        <v>5</v>
      </c>
      <c r="L83" s="64">
        <v>22</v>
      </c>
      <c r="M83" s="64" t="s">
        <v>6</v>
      </c>
      <c r="N83" s="64">
        <v>10</v>
      </c>
      <c r="O83" s="64" t="s">
        <v>6</v>
      </c>
      <c r="P83" s="64">
        <v>25</v>
      </c>
      <c r="Q83" s="64" t="s">
        <v>6</v>
      </c>
      <c r="R83" s="64">
        <v>10</v>
      </c>
      <c r="S83" s="64" t="s">
        <v>6</v>
      </c>
      <c r="T83" s="64">
        <v>10</v>
      </c>
      <c r="U83" s="64" t="s">
        <v>6</v>
      </c>
      <c r="V83" s="64">
        <v>10</v>
      </c>
    </row>
    <row r="84" spans="1:22" ht="19.5" customHeight="1">
      <c r="A84" s="63">
        <v>77</v>
      </c>
      <c r="B84" s="64" t="s">
        <v>160</v>
      </c>
      <c r="C84" s="64" t="s">
        <v>2</v>
      </c>
      <c r="D84" s="64">
        <v>57</v>
      </c>
      <c r="E84" s="64" t="s">
        <v>4</v>
      </c>
      <c r="F84" s="64">
        <v>5</v>
      </c>
      <c r="G84" s="64" t="s">
        <v>3</v>
      </c>
      <c r="H84" s="64">
        <v>25</v>
      </c>
      <c r="I84" s="64" t="s">
        <v>4</v>
      </c>
      <c r="J84" s="64">
        <v>22</v>
      </c>
      <c r="K84" s="64" t="s">
        <v>2</v>
      </c>
      <c r="L84" s="64">
        <v>23</v>
      </c>
      <c r="M84" s="64" t="s">
        <v>6</v>
      </c>
      <c r="N84" s="64">
        <v>10</v>
      </c>
      <c r="O84" s="64" t="s">
        <v>1</v>
      </c>
      <c r="P84" s="64">
        <v>26</v>
      </c>
      <c r="Q84" s="64" t="s">
        <v>6</v>
      </c>
      <c r="R84" s="64">
        <v>10</v>
      </c>
      <c r="S84" s="64" t="s">
        <v>6</v>
      </c>
      <c r="T84" s="64">
        <v>10</v>
      </c>
      <c r="U84" s="64" t="s">
        <v>6</v>
      </c>
      <c r="V84" s="64">
        <v>10</v>
      </c>
    </row>
    <row r="85" spans="1:22" ht="19.5" customHeight="1">
      <c r="A85" s="63">
        <v>78</v>
      </c>
      <c r="B85" s="64" t="s">
        <v>161</v>
      </c>
      <c r="C85" s="64" t="s">
        <v>1</v>
      </c>
      <c r="D85" s="64">
        <v>60</v>
      </c>
      <c r="E85" s="64" t="s">
        <v>4</v>
      </c>
      <c r="F85" s="64">
        <v>5</v>
      </c>
      <c r="G85" s="64" t="s">
        <v>1</v>
      </c>
      <c r="H85" s="64">
        <v>26</v>
      </c>
      <c r="I85" s="64" t="s">
        <v>2</v>
      </c>
      <c r="J85" s="64">
        <v>23</v>
      </c>
      <c r="K85" s="64" t="s">
        <v>5</v>
      </c>
      <c r="L85" s="64">
        <v>24</v>
      </c>
      <c r="M85" s="64" t="s">
        <v>6</v>
      </c>
      <c r="N85" s="64">
        <v>10</v>
      </c>
      <c r="O85" s="64" t="s">
        <v>6</v>
      </c>
      <c r="P85" s="64">
        <v>27</v>
      </c>
      <c r="Q85" s="64" t="s">
        <v>6</v>
      </c>
      <c r="R85" s="64">
        <v>10</v>
      </c>
      <c r="S85" s="64" t="s">
        <v>6</v>
      </c>
      <c r="T85" s="64">
        <v>10</v>
      </c>
      <c r="U85" s="64" t="s">
        <v>6</v>
      </c>
      <c r="V85" s="64">
        <v>10</v>
      </c>
    </row>
    <row r="86" spans="1:22" ht="19.5" customHeight="1">
      <c r="A86" s="63">
        <v>79</v>
      </c>
      <c r="B86" s="64" t="s">
        <v>162</v>
      </c>
      <c r="C86" s="64" t="s">
        <v>2</v>
      </c>
      <c r="D86" s="64">
        <v>63</v>
      </c>
      <c r="E86" s="64" t="s">
        <v>4</v>
      </c>
      <c r="F86" s="64">
        <v>5</v>
      </c>
      <c r="G86" s="64" t="s">
        <v>3</v>
      </c>
      <c r="H86" s="64">
        <v>27</v>
      </c>
      <c r="I86" s="64" t="s">
        <v>4</v>
      </c>
      <c r="J86" s="64">
        <v>24</v>
      </c>
      <c r="K86" s="64" t="s">
        <v>2</v>
      </c>
      <c r="L86" s="64">
        <v>25</v>
      </c>
      <c r="M86" s="64" t="s">
        <v>6</v>
      </c>
      <c r="N86" s="64">
        <v>10</v>
      </c>
      <c r="O86" s="64" t="s">
        <v>1</v>
      </c>
      <c r="P86" s="64">
        <v>28</v>
      </c>
      <c r="Q86" s="64" t="s">
        <v>6</v>
      </c>
      <c r="R86" s="64">
        <v>10</v>
      </c>
      <c r="S86" s="64" t="s">
        <v>6</v>
      </c>
      <c r="T86" s="64">
        <v>10</v>
      </c>
      <c r="U86" s="64" t="s">
        <v>6</v>
      </c>
      <c r="V86" s="64">
        <v>10</v>
      </c>
    </row>
    <row r="87" spans="1:22" ht="19.5" customHeight="1">
      <c r="A87" s="63">
        <v>80</v>
      </c>
      <c r="B87" s="64" t="s">
        <v>163</v>
      </c>
      <c r="C87" s="64" t="s">
        <v>1</v>
      </c>
      <c r="D87" s="64">
        <v>66</v>
      </c>
      <c r="E87" s="64" t="s">
        <v>4</v>
      </c>
      <c r="F87" s="64">
        <v>5</v>
      </c>
      <c r="G87" s="64" t="s">
        <v>1</v>
      </c>
      <c r="H87" s="64">
        <v>28</v>
      </c>
      <c r="I87" s="64" t="s">
        <v>2</v>
      </c>
      <c r="J87" s="64">
        <v>25</v>
      </c>
      <c r="K87" s="64" t="s">
        <v>5</v>
      </c>
      <c r="L87" s="64">
        <v>26</v>
      </c>
      <c r="M87" s="64" t="s">
        <v>6</v>
      </c>
      <c r="N87" s="64">
        <v>10</v>
      </c>
      <c r="O87" s="64" t="s">
        <v>6</v>
      </c>
      <c r="P87" s="64">
        <v>29</v>
      </c>
      <c r="Q87" s="64" t="s">
        <v>6</v>
      </c>
      <c r="R87" s="64">
        <v>10</v>
      </c>
      <c r="S87" s="64" t="s">
        <v>6</v>
      </c>
      <c r="T87" s="64">
        <v>10</v>
      </c>
      <c r="U87" s="64" t="s">
        <v>6</v>
      </c>
      <c r="V87" s="64">
        <v>10</v>
      </c>
    </row>
    <row r="88" spans="1:22" ht="19.5" customHeight="1">
      <c r="A88" s="63">
        <v>81</v>
      </c>
      <c r="B88" s="64" t="s">
        <v>164</v>
      </c>
      <c r="C88" s="64" t="s">
        <v>2</v>
      </c>
      <c r="D88" s="64">
        <v>69</v>
      </c>
      <c r="E88" s="64" t="s">
        <v>4</v>
      </c>
      <c r="F88" s="64">
        <v>5</v>
      </c>
      <c r="G88" s="64" t="s">
        <v>3</v>
      </c>
      <c r="H88" s="64">
        <v>29</v>
      </c>
      <c r="I88" s="64" t="s">
        <v>4</v>
      </c>
      <c r="J88" s="64">
        <v>26</v>
      </c>
      <c r="K88" s="64" t="s">
        <v>2</v>
      </c>
      <c r="L88" s="64">
        <v>27</v>
      </c>
      <c r="M88" s="64" t="s">
        <v>6</v>
      </c>
      <c r="N88" s="64">
        <v>10</v>
      </c>
      <c r="O88" s="64" t="s">
        <v>1</v>
      </c>
      <c r="P88" s="64">
        <v>30</v>
      </c>
      <c r="Q88" s="64" t="s">
        <v>6</v>
      </c>
      <c r="R88" s="64">
        <v>10</v>
      </c>
      <c r="S88" s="64" t="s">
        <v>6</v>
      </c>
      <c r="T88" s="64">
        <v>10</v>
      </c>
      <c r="U88" s="64" t="s">
        <v>6</v>
      </c>
      <c r="V88" s="64">
        <v>10</v>
      </c>
    </row>
    <row r="89" spans="1:22" ht="19.5" customHeight="1">
      <c r="A89" s="63">
        <v>82</v>
      </c>
      <c r="B89" s="64" t="s">
        <v>165</v>
      </c>
      <c r="C89" s="64" t="s">
        <v>1</v>
      </c>
      <c r="D89" s="64">
        <v>72</v>
      </c>
      <c r="E89" s="64" t="s">
        <v>4</v>
      </c>
      <c r="F89" s="64">
        <v>5</v>
      </c>
      <c r="G89" s="64" t="s">
        <v>1</v>
      </c>
      <c r="H89" s="64">
        <v>30</v>
      </c>
      <c r="I89" s="64" t="s">
        <v>2</v>
      </c>
      <c r="J89" s="64">
        <v>27</v>
      </c>
      <c r="K89" s="64" t="s">
        <v>5</v>
      </c>
      <c r="L89" s="64">
        <v>28</v>
      </c>
      <c r="M89" s="64" t="s">
        <v>6</v>
      </c>
      <c r="N89" s="64">
        <v>10</v>
      </c>
      <c r="O89" s="64" t="s">
        <v>6</v>
      </c>
      <c r="P89" s="64">
        <v>31</v>
      </c>
      <c r="Q89" s="64" t="s">
        <v>6</v>
      </c>
      <c r="R89" s="64">
        <v>10</v>
      </c>
      <c r="S89" s="64" t="s">
        <v>6</v>
      </c>
      <c r="T89" s="64">
        <v>10</v>
      </c>
      <c r="U89" s="64" t="s">
        <v>6</v>
      </c>
      <c r="V89" s="64">
        <v>10</v>
      </c>
    </row>
    <row r="90" spans="1:22" ht="19.5" customHeight="1">
      <c r="A90" s="63">
        <v>83</v>
      </c>
      <c r="B90" s="64" t="s">
        <v>166</v>
      </c>
      <c r="C90" s="64" t="s">
        <v>2</v>
      </c>
      <c r="D90" s="64">
        <v>75</v>
      </c>
      <c r="E90" s="64" t="s">
        <v>4</v>
      </c>
      <c r="F90" s="64">
        <v>5</v>
      </c>
      <c r="G90" s="64" t="s">
        <v>3</v>
      </c>
      <c r="H90" s="64">
        <v>31</v>
      </c>
      <c r="I90" s="64" t="s">
        <v>4</v>
      </c>
      <c r="J90" s="64">
        <v>28</v>
      </c>
      <c r="K90" s="64" t="s">
        <v>2</v>
      </c>
      <c r="L90" s="64">
        <v>29</v>
      </c>
      <c r="M90" s="64" t="s">
        <v>6</v>
      </c>
      <c r="N90" s="64">
        <v>10</v>
      </c>
      <c r="O90" s="64" t="s">
        <v>1</v>
      </c>
      <c r="P90" s="64">
        <v>32</v>
      </c>
      <c r="Q90" s="64" t="s">
        <v>6</v>
      </c>
      <c r="R90" s="64">
        <v>10</v>
      </c>
      <c r="S90" s="64" t="s">
        <v>6</v>
      </c>
      <c r="T90" s="64">
        <v>10</v>
      </c>
      <c r="U90" s="64" t="s">
        <v>6</v>
      </c>
      <c r="V90" s="64">
        <v>10</v>
      </c>
    </row>
    <row r="91" spans="1:22" ht="19.5" customHeight="1">
      <c r="A91" s="63">
        <v>84</v>
      </c>
      <c r="B91" s="64" t="s">
        <v>167</v>
      </c>
      <c r="C91" s="64" t="s">
        <v>1</v>
      </c>
      <c r="D91" s="64">
        <v>78</v>
      </c>
      <c r="E91" s="64" t="s">
        <v>4</v>
      </c>
      <c r="F91" s="64">
        <v>5</v>
      </c>
      <c r="G91" s="64" t="s">
        <v>1</v>
      </c>
      <c r="H91" s="64">
        <v>32</v>
      </c>
      <c r="I91" s="64" t="s">
        <v>2</v>
      </c>
      <c r="J91" s="64">
        <v>29</v>
      </c>
      <c r="K91" s="64" t="s">
        <v>5</v>
      </c>
      <c r="L91" s="64">
        <v>30</v>
      </c>
      <c r="M91" s="64" t="s">
        <v>6</v>
      </c>
      <c r="N91" s="64">
        <v>10</v>
      </c>
      <c r="O91" s="64" t="s">
        <v>6</v>
      </c>
      <c r="P91" s="64">
        <v>33</v>
      </c>
      <c r="Q91" s="64" t="s">
        <v>6</v>
      </c>
      <c r="R91" s="64">
        <v>10</v>
      </c>
      <c r="S91" s="64" t="s">
        <v>6</v>
      </c>
      <c r="T91" s="64">
        <v>10</v>
      </c>
      <c r="U91" s="64" t="s">
        <v>6</v>
      </c>
      <c r="V91" s="64">
        <v>10</v>
      </c>
    </row>
    <row r="92" spans="1:22" ht="19.5" customHeight="1">
      <c r="A92" s="63">
        <v>85</v>
      </c>
      <c r="B92" s="64" t="s">
        <v>168</v>
      </c>
      <c r="C92" s="64" t="s">
        <v>2</v>
      </c>
      <c r="D92" s="64">
        <v>81</v>
      </c>
      <c r="E92" s="64" t="s">
        <v>4</v>
      </c>
      <c r="F92" s="64">
        <v>5</v>
      </c>
      <c r="G92" s="64" t="s">
        <v>3</v>
      </c>
      <c r="H92" s="64">
        <v>33</v>
      </c>
      <c r="I92" s="64" t="s">
        <v>4</v>
      </c>
      <c r="J92" s="64">
        <v>30</v>
      </c>
      <c r="K92" s="64" t="s">
        <v>2</v>
      </c>
      <c r="L92" s="64">
        <v>31</v>
      </c>
      <c r="M92" s="64" t="s">
        <v>6</v>
      </c>
      <c r="N92" s="64">
        <v>10</v>
      </c>
      <c r="O92" s="64" t="s">
        <v>1</v>
      </c>
      <c r="P92" s="64">
        <v>34</v>
      </c>
      <c r="Q92" s="64" t="s">
        <v>6</v>
      </c>
      <c r="R92" s="64">
        <v>10</v>
      </c>
      <c r="S92" s="64" t="s">
        <v>6</v>
      </c>
      <c r="T92" s="64">
        <v>10</v>
      </c>
      <c r="U92" s="64" t="s">
        <v>6</v>
      </c>
      <c r="V92" s="64">
        <v>10</v>
      </c>
    </row>
  </sheetData>
  <sheetProtection password="BB93" sheet="1" selectLockedCells="1" autoFilter="0"/>
  <mergeCells count="181">
    <mergeCell ref="AK41:AL41"/>
    <mergeCell ref="AM41:AN41"/>
    <mergeCell ref="AO41:AP41"/>
    <mergeCell ref="AQ41:AR41"/>
    <mergeCell ref="X40:X41"/>
    <mergeCell ref="Z40:Z41"/>
    <mergeCell ref="AA40:AA41"/>
    <mergeCell ref="AB40:AB41"/>
    <mergeCell ref="AC40:AC41"/>
    <mergeCell ref="AD40:AD41"/>
    <mergeCell ref="AG41:AH41"/>
    <mergeCell ref="AI41:AJ41"/>
    <mergeCell ref="AQ19:AR19"/>
    <mergeCell ref="G5:H5"/>
    <mergeCell ref="I5:J5"/>
    <mergeCell ref="AE9:AE11"/>
    <mergeCell ref="M6:N6"/>
    <mergeCell ref="K6:L6"/>
    <mergeCell ref="O6:P6"/>
    <mergeCell ref="U5:V5"/>
    <mergeCell ref="AP56:AR56"/>
    <mergeCell ref="AM1:AN1"/>
    <mergeCell ref="AO1:AO2"/>
    <mergeCell ref="AP2:AQ2"/>
    <mergeCell ref="AP1:AR1"/>
    <mergeCell ref="AO25:AP25"/>
    <mergeCell ref="AO11:AP11"/>
    <mergeCell ref="X8:AR8"/>
    <mergeCell ref="AI11:AJ11"/>
    <mergeCell ref="X6:AR6"/>
    <mergeCell ref="X12:X13"/>
    <mergeCell ref="AB12:AB13"/>
    <mergeCell ref="E5:F5"/>
    <mergeCell ref="M5:N5"/>
    <mergeCell ref="O5:P5"/>
    <mergeCell ref="U6:V6"/>
    <mergeCell ref="X4:AR5"/>
    <mergeCell ref="AD9:AD11"/>
    <mergeCell ref="Z12:Z13"/>
    <mergeCell ref="Y9:Y11"/>
    <mergeCell ref="AF9:AF11"/>
    <mergeCell ref="AM11:AN11"/>
    <mergeCell ref="C5:D5"/>
    <mergeCell ref="C6:D6"/>
    <mergeCell ref="AG9:AR9"/>
    <mergeCell ref="AQ11:AR11"/>
    <mergeCell ref="Q5:R5"/>
    <mergeCell ref="Q6:R6"/>
    <mergeCell ref="S5:T5"/>
    <mergeCell ref="X15:X16"/>
    <mergeCell ref="AA15:AA16"/>
    <mergeCell ref="X56:Y56"/>
    <mergeCell ref="AB56:AC56"/>
    <mergeCell ref="X18:X19"/>
    <mergeCell ref="AB18:AB19"/>
    <mergeCell ref="AC18:AC19"/>
    <mergeCell ref="X26:AR26"/>
    <mergeCell ref="AJ56:AK56"/>
    <mergeCell ref="AB9:AB11"/>
    <mergeCell ref="AG11:AH11"/>
    <mergeCell ref="X42:Y42"/>
    <mergeCell ref="X9:X11"/>
    <mergeCell ref="AK11:AL11"/>
    <mergeCell ref="X14:AR14"/>
    <mergeCell ref="AQ13:AR13"/>
    <mergeCell ref="AG13:AH13"/>
    <mergeCell ref="AB15:AB16"/>
    <mergeCell ref="B5:B8"/>
    <mergeCell ref="A5:A8"/>
    <mergeCell ref="AC12:AC13"/>
    <mergeCell ref="AA9:AA11"/>
    <mergeCell ref="AA12:AA13"/>
    <mergeCell ref="Z9:Z11"/>
    <mergeCell ref="E6:F6"/>
    <mergeCell ref="X7:AR7"/>
    <mergeCell ref="AC9:AC11"/>
    <mergeCell ref="AO13:AP13"/>
    <mergeCell ref="AK13:AL13"/>
    <mergeCell ref="AI13:AJ13"/>
    <mergeCell ref="AD12:AD13"/>
    <mergeCell ref="AC15:AC16"/>
    <mergeCell ref="AM16:AN16"/>
    <mergeCell ref="AI16:AJ16"/>
    <mergeCell ref="AM13:AN13"/>
    <mergeCell ref="AD15:AD16"/>
    <mergeCell ref="AM25:AN25"/>
    <mergeCell ref="AA24:AA25"/>
    <mergeCell ref="Z18:Z19"/>
    <mergeCell ref="G6:H6"/>
    <mergeCell ref="I6:J6"/>
    <mergeCell ref="X17:AR17"/>
    <mergeCell ref="Z15:Z16"/>
    <mergeCell ref="AK16:AL16"/>
    <mergeCell ref="AG19:AH19"/>
    <mergeCell ref="AA18:AA19"/>
    <mergeCell ref="AC31:AC32"/>
    <mergeCell ref="X21:X22"/>
    <mergeCell ref="Z21:Z22"/>
    <mergeCell ref="Z28:Z29"/>
    <mergeCell ref="X27:Y27"/>
    <mergeCell ref="AD21:AD22"/>
    <mergeCell ref="AC21:AC22"/>
    <mergeCell ref="AB21:AB22"/>
    <mergeCell ref="AB24:AB25"/>
    <mergeCell ref="AG25:AH25"/>
    <mergeCell ref="AK19:AL19"/>
    <mergeCell ref="AI19:AJ19"/>
    <mergeCell ref="AC24:AC25"/>
    <mergeCell ref="AK22:AL22"/>
    <mergeCell ref="X20:AR20"/>
    <mergeCell ref="AA21:AA22"/>
    <mergeCell ref="AD18:AD19"/>
    <mergeCell ref="AQ25:AR25"/>
    <mergeCell ref="AD28:AD29"/>
    <mergeCell ref="AI25:AJ25"/>
    <mergeCell ref="X24:X25"/>
    <mergeCell ref="AD24:AD25"/>
    <mergeCell ref="AK25:AL25"/>
    <mergeCell ref="Z24:Z25"/>
    <mergeCell ref="AA28:AA29"/>
    <mergeCell ref="AQ22:AR22"/>
    <mergeCell ref="AO16:AP16"/>
    <mergeCell ref="AQ16:AR16"/>
    <mergeCell ref="AG16:AH16"/>
    <mergeCell ref="AO19:AP19"/>
    <mergeCell ref="AM22:AN22"/>
    <mergeCell ref="AO22:AP22"/>
    <mergeCell ref="AM19:AN19"/>
    <mergeCell ref="AI22:AJ22"/>
    <mergeCell ref="AG22:AH22"/>
    <mergeCell ref="K5:L5"/>
    <mergeCell ref="AK29:AL29"/>
    <mergeCell ref="AG29:AH29"/>
    <mergeCell ref="AI29:AJ29"/>
    <mergeCell ref="X30:AR30"/>
    <mergeCell ref="Z31:Z32"/>
    <mergeCell ref="AA31:AA32"/>
    <mergeCell ref="AB31:AB32"/>
    <mergeCell ref="X28:X29"/>
    <mergeCell ref="AB28:AB29"/>
    <mergeCell ref="AC28:AC29"/>
    <mergeCell ref="AA34:AA35"/>
    <mergeCell ref="AM32:AN32"/>
    <mergeCell ref="AO32:AP32"/>
    <mergeCell ref="AG35:AH35"/>
    <mergeCell ref="X34:X35"/>
    <mergeCell ref="AG32:AH32"/>
    <mergeCell ref="AI32:AJ32"/>
    <mergeCell ref="AQ32:AR32"/>
    <mergeCell ref="S6:T6"/>
    <mergeCell ref="X31:X32"/>
    <mergeCell ref="AM29:AN29"/>
    <mergeCell ref="AO29:AP29"/>
    <mergeCell ref="AQ29:AR29"/>
    <mergeCell ref="X23:AR23"/>
    <mergeCell ref="AK32:AL32"/>
    <mergeCell ref="AD31:AD32"/>
    <mergeCell ref="AQ35:AR35"/>
    <mergeCell ref="AI35:AJ35"/>
    <mergeCell ref="AK35:AL35"/>
    <mergeCell ref="AM35:AN35"/>
    <mergeCell ref="AO35:AP35"/>
    <mergeCell ref="X33:AR33"/>
    <mergeCell ref="Z34:Z35"/>
    <mergeCell ref="AB34:AB35"/>
    <mergeCell ref="AC34:AC35"/>
    <mergeCell ref="AD34:AD35"/>
    <mergeCell ref="X37:X38"/>
    <mergeCell ref="Z37:Z38"/>
    <mergeCell ref="AA37:AA38"/>
    <mergeCell ref="AB37:AB38"/>
    <mergeCell ref="AK38:AL38"/>
    <mergeCell ref="AM38:AN38"/>
    <mergeCell ref="AO38:AP38"/>
    <mergeCell ref="AQ38:AR38"/>
    <mergeCell ref="AC37:AC38"/>
    <mergeCell ref="AD37:AD38"/>
    <mergeCell ref="AG38:AH38"/>
    <mergeCell ref="AI38:AJ38"/>
  </mergeCells>
  <conditionalFormatting sqref="M9:M92 O9:O92 Q9:Q92 S9:S92 U9:U92 E9:E92 G9:G92 I9:I92 K9:K92 C9:C92">
    <cfRule type="cellIs" priority="2" dxfId="1" operator="equal" stopIfTrue="1">
      <formula>"F"</formula>
    </cfRule>
  </conditionalFormatting>
  <conditionalFormatting sqref="P9:P92 N9:N92 R9:R92 T9:V92 D9:D92 F9:F92 H9:H92 J9:J92 L9:L92">
    <cfRule type="cellIs" priority="3" dxfId="1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4">
      <selection activeCell="B20" sqref="B20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8</v>
      </c>
      <c r="B12" s="33">
        <f>'II IT-A'!$Y$34</f>
        <v>13328</v>
      </c>
      <c r="C12" s="150" t="str">
        <f>'II IT-A'!$Z$34</f>
        <v>dd</v>
      </c>
      <c r="D12" s="137">
        <f>'II IT-A'!$AA$34</f>
        <v>84</v>
      </c>
      <c r="E12" s="137">
        <f>'II IT-A'!$AB$34</f>
        <v>0</v>
      </c>
      <c r="F12" s="144">
        <f>'II IT-A'!$AC$34</f>
        <v>84</v>
      </c>
      <c r="G12" s="144">
        <f>'II IT-A'!$AD$34</f>
        <v>0</v>
      </c>
      <c r="H12" s="62">
        <f>'II IT-A'!$AE$34</f>
        <v>84</v>
      </c>
      <c r="I12" s="62">
        <f>'II IT-A'!$AF$34</f>
        <v>0</v>
      </c>
      <c r="J12" s="34">
        <f>'II IT-A'!AG34</f>
        <v>73</v>
      </c>
      <c r="K12" s="34">
        <f>'II IT-A'!AH34</f>
        <v>0</v>
      </c>
      <c r="L12" s="34">
        <f>'II IT-A'!AI34</f>
        <v>10</v>
      </c>
      <c r="M12" s="34">
        <f>'II IT-A'!AJ34</f>
        <v>0</v>
      </c>
      <c r="N12" s="34">
        <f>'II IT-A'!AK34</f>
        <v>1</v>
      </c>
      <c r="O12" s="34">
        <f>'II IT-A'!AL34</f>
        <v>0</v>
      </c>
      <c r="P12" s="34">
        <f>'II IT-A'!AM34</f>
        <v>0</v>
      </c>
      <c r="Q12" s="34">
        <f>'II IT-A'!AN34</f>
        <v>0</v>
      </c>
      <c r="R12" s="34">
        <f>'II IT-A'!AO34</f>
        <v>0</v>
      </c>
      <c r="S12" s="34">
        <f>'II IT-A'!AP34</f>
        <v>0</v>
      </c>
      <c r="T12" s="34">
        <f>'II IT-A'!AQ34</f>
        <v>0</v>
      </c>
      <c r="U12" s="34">
        <f>'II IT-A'!AR34</f>
        <v>0</v>
      </c>
      <c r="W12" s="35">
        <f>J12+L12+N12+P12+R12+T12</f>
        <v>84</v>
      </c>
      <c r="X12" s="35">
        <f>K12+M12+O12+Q12+S12+U12</f>
        <v>0</v>
      </c>
    </row>
    <row r="13" spans="1:24" ht="19.5" customHeight="1" thickBot="1">
      <c r="A13" s="138"/>
      <c r="B13" s="36" t="str">
        <f>'II IT-A'!$Y$35</f>
        <v>OOPT JAVA</v>
      </c>
      <c r="C13" s="151"/>
      <c r="D13" s="138"/>
      <c r="E13" s="138"/>
      <c r="F13" s="145"/>
      <c r="G13" s="145"/>
      <c r="H13" s="37">
        <f>'II IT-A'!$AE$35</f>
        <v>100</v>
      </c>
      <c r="I13" s="37">
        <f>'II IT-A'!$AF$35</f>
        <v>0</v>
      </c>
      <c r="J13" s="157">
        <f>'II IT-A'!AG35</f>
        <v>86.90476190476191</v>
      </c>
      <c r="K13" s="157"/>
      <c r="L13" s="157">
        <f>'II IT-A'!AI35</f>
        <v>11.904761904761903</v>
      </c>
      <c r="M13" s="157"/>
      <c r="N13" s="157">
        <f>'II IT-A'!AK35</f>
        <v>1.1904761904761905</v>
      </c>
      <c r="O13" s="157"/>
      <c r="P13" s="157">
        <f>'II IT-A'!AM35</f>
        <v>0</v>
      </c>
      <c r="Q13" s="157"/>
      <c r="R13" s="157">
        <f>'II IT-A'!AO35</f>
        <v>0</v>
      </c>
      <c r="S13" s="157"/>
      <c r="T13" s="157">
        <f>'II IT-A'!AQ35</f>
        <v>0</v>
      </c>
      <c r="U13" s="157"/>
      <c r="W13" s="35">
        <f>J13+L13+N13+P13+R13+T13</f>
        <v>100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L11:M11"/>
    <mergeCell ref="Q45:U45"/>
    <mergeCell ref="L46:P46"/>
    <mergeCell ref="Q46:U46"/>
    <mergeCell ref="L22:P22"/>
    <mergeCell ref="Q22:U22"/>
    <mergeCell ref="L23:P23"/>
    <mergeCell ref="Q23:U23"/>
    <mergeCell ref="Q24:U24"/>
    <mergeCell ref="L25:P25"/>
    <mergeCell ref="Q25:U25"/>
    <mergeCell ref="L30:P30"/>
    <mergeCell ref="Q27:U27"/>
    <mergeCell ref="L24:P24"/>
    <mergeCell ref="L21:P21"/>
    <mergeCell ref="Q21:U21"/>
    <mergeCell ref="Q20:U20"/>
    <mergeCell ref="A16:A17"/>
    <mergeCell ref="L19:P19"/>
    <mergeCell ref="Q19:U19"/>
    <mergeCell ref="D16:F16"/>
    <mergeCell ref="C16:C17"/>
    <mergeCell ref="L18:P18"/>
    <mergeCell ref="B16:B17"/>
    <mergeCell ref="G16:K16"/>
    <mergeCell ref="L37:P37"/>
    <mergeCell ref="Q37:U37"/>
    <mergeCell ref="L16:P17"/>
    <mergeCell ref="Q16:U17"/>
    <mergeCell ref="Q30:U30"/>
    <mergeCell ref="L29:P29"/>
    <mergeCell ref="Q29:U29"/>
    <mergeCell ref="L28:P28"/>
    <mergeCell ref="Q28:U28"/>
    <mergeCell ref="Q18:U18"/>
    <mergeCell ref="R11:S11"/>
    <mergeCell ref="L34:P34"/>
    <mergeCell ref="Q34:U34"/>
    <mergeCell ref="L33:P33"/>
    <mergeCell ref="L31:P31"/>
    <mergeCell ref="Q31:U31"/>
    <mergeCell ref="Q33:U33"/>
    <mergeCell ref="Q32:U32"/>
    <mergeCell ref="Q26:U26"/>
    <mergeCell ref="L20:P20"/>
    <mergeCell ref="A9:A11"/>
    <mergeCell ref="L39:P39"/>
    <mergeCell ref="Q39:U39"/>
    <mergeCell ref="B9:B11"/>
    <mergeCell ref="E9:E11"/>
    <mergeCell ref="L35:P35"/>
    <mergeCell ref="Q35:U35"/>
    <mergeCell ref="C9:C11"/>
    <mergeCell ref="F9:F11"/>
    <mergeCell ref="C12:C13"/>
    <mergeCell ref="L38:P38"/>
    <mergeCell ref="L32:P32"/>
    <mergeCell ref="N11:O11"/>
    <mergeCell ref="L26:P26"/>
    <mergeCell ref="N13:O13"/>
    <mergeCell ref="L27:P27"/>
    <mergeCell ref="P11:Q11"/>
    <mergeCell ref="Q38:U38"/>
    <mergeCell ref="L36:P36"/>
    <mergeCell ref="Q36:U36"/>
    <mergeCell ref="Q44:U44"/>
    <mergeCell ref="L40:P40"/>
    <mergeCell ref="Q40:U40"/>
    <mergeCell ref="L41:P41"/>
    <mergeCell ref="Q41:U41"/>
    <mergeCell ref="L42:P42"/>
    <mergeCell ref="L44:P44"/>
    <mergeCell ref="L43:P43"/>
    <mergeCell ref="G12:G13"/>
    <mergeCell ref="J9:U9"/>
    <mergeCell ref="F12:F13"/>
    <mergeCell ref="D12:D13"/>
    <mergeCell ref="G9:G11"/>
    <mergeCell ref="I9:I11"/>
    <mergeCell ref="J11:K11"/>
    <mergeCell ref="H9:H11"/>
    <mergeCell ref="T11:U11"/>
    <mergeCell ref="D9:D11"/>
    <mergeCell ref="A4:U5"/>
    <mergeCell ref="S49:U49"/>
    <mergeCell ref="A49:B49"/>
    <mergeCell ref="E48:F48"/>
    <mergeCell ref="M48:N48"/>
    <mergeCell ref="L45:P45"/>
    <mergeCell ref="A12:A13"/>
    <mergeCell ref="E12:E13"/>
    <mergeCell ref="Q42:U42"/>
    <mergeCell ref="Q43:U43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4">
      <selection activeCell="L18" sqref="L18:P18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f>'II IT-A'!$X$37</f>
        <v>9</v>
      </c>
      <c r="B12" s="33">
        <f>'II IT-A'!$Y$37</f>
        <v>13329</v>
      </c>
      <c r="C12" s="150" t="str">
        <f>'II IT-A'!$Z$37</f>
        <v>ddd</v>
      </c>
      <c r="D12" s="137">
        <f>'II IT-A'!$AA$37</f>
        <v>84</v>
      </c>
      <c r="E12" s="137">
        <f>'II IT-A'!$AB$37</f>
        <v>0</v>
      </c>
      <c r="F12" s="144">
        <f>'II IT-A'!$AC$37</f>
        <v>84</v>
      </c>
      <c r="G12" s="144">
        <f>'II IT-A'!$AD$37</f>
        <v>0</v>
      </c>
      <c r="H12" s="62">
        <f>'II IT-A'!AE37</f>
        <v>84</v>
      </c>
      <c r="I12" s="62">
        <f>'II IT-A'!AF37</f>
        <v>0</v>
      </c>
      <c r="J12" s="65">
        <f>'II IT-A'!AG37</f>
        <v>72</v>
      </c>
      <c r="K12" s="65">
        <f>'II IT-A'!AH37</f>
        <v>0</v>
      </c>
      <c r="L12" s="65">
        <f>'II IT-A'!AI37</f>
        <v>11</v>
      </c>
      <c r="M12" s="65">
        <f>'II IT-A'!AJ37</f>
        <v>0</v>
      </c>
      <c r="N12" s="65">
        <f>'II IT-A'!AK37</f>
        <v>1</v>
      </c>
      <c r="O12" s="65">
        <f>'II IT-A'!AL37</f>
        <v>0</v>
      </c>
      <c r="P12" s="65">
        <f>'II IT-A'!AM37</f>
        <v>0</v>
      </c>
      <c r="Q12" s="65">
        <f>'II IT-A'!AN37</f>
        <v>0</v>
      </c>
      <c r="R12" s="65">
        <f>'II IT-A'!AO37</f>
        <v>0</v>
      </c>
      <c r="S12" s="65">
        <f>'II IT-A'!AP37</f>
        <v>0</v>
      </c>
      <c r="T12" s="65">
        <f>'II IT-A'!AQ37</f>
        <v>0</v>
      </c>
      <c r="U12" s="65">
        <f>'II IT-A'!AR37</f>
        <v>0</v>
      </c>
      <c r="W12" s="35">
        <f>J12+L12+N12+P12+R12+T12</f>
        <v>84</v>
      </c>
      <c r="X12" s="35">
        <f>K12+M12+O12+Q12+S12+U12</f>
        <v>0</v>
      </c>
    </row>
    <row r="13" spans="1:24" ht="19.5" customHeight="1" thickBot="1">
      <c r="A13" s="138"/>
      <c r="B13" s="36" t="str">
        <f>'II IT-A'!$Y$38</f>
        <v>f</v>
      </c>
      <c r="C13" s="151"/>
      <c r="D13" s="138"/>
      <c r="E13" s="138"/>
      <c r="F13" s="145"/>
      <c r="G13" s="145"/>
      <c r="H13" s="37">
        <f>'II IT-A'!AE38</f>
        <v>100</v>
      </c>
      <c r="I13" s="37">
        <f>'II IT-A'!AF38</f>
        <v>0</v>
      </c>
      <c r="J13" s="157">
        <f>'II IT-A'!AG38</f>
        <v>85.71428571428571</v>
      </c>
      <c r="K13" s="157"/>
      <c r="L13" s="157">
        <f>'II IT-A'!AI38</f>
        <v>13.095238095238097</v>
      </c>
      <c r="M13" s="157"/>
      <c r="N13" s="157">
        <f>'II IT-A'!AK38</f>
        <v>1.1904761904761905</v>
      </c>
      <c r="O13" s="157"/>
      <c r="P13" s="157">
        <f>'II IT-A'!AM38</f>
        <v>0</v>
      </c>
      <c r="Q13" s="157"/>
      <c r="R13" s="157">
        <f>'II IT-A'!AO38</f>
        <v>0</v>
      </c>
      <c r="S13" s="157"/>
      <c r="T13" s="157">
        <f>'II IT-A'!AQ38</f>
        <v>0</v>
      </c>
      <c r="U13" s="157"/>
      <c r="W13" s="35">
        <f>J13+L13+N13+P13+R13+T13</f>
        <v>100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4:U5"/>
    <mergeCell ref="S49:U49"/>
    <mergeCell ref="A49:B49"/>
    <mergeCell ref="E48:F48"/>
    <mergeCell ref="M48:N48"/>
    <mergeCell ref="L45:P45"/>
    <mergeCell ref="A12:A13"/>
    <mergeCell ref="E12:E13"/>
    <mergeCell ref="Q42:U42"/>
    <mergeCell ref="Q43:U43"/>
    <mergeCell ref="L43:P43"/>
    <mergeCell ref="G12:G13"/>
    <mergeCell ref="J9:U9"/>
    <mergeCell ref="F12:F13"/>
    <mergeCell ref="D12:D13"/>
    <mergeCell ref="G9:G11"/>
    <mergeCell ref="I9:I11"/>
    <mergeCell ref="J11:K11"/>
    <mergeCell ref="H9:H11"/>
    <mergeCell ref="T11:U11"/>
    <mergeCell ref="B9:B11"/>
    <mergeCell ref="E9:E11"/>
    <mergeCell ref="L11:M11"/>
    <mergeCell ref="Q44:U44"/>
    <mergeCell ref="L40:P40"/>
    <mergeCell ref="Q40:U40"/>
    <mergeCell ref="L41:P41"/>
    <mergeCell ref="Q41:U41"/>
    <mergeCell ref="L42:P42"/>
    <mergeCell ref="L44:P44"/>
    <mergeCell ref="Q31:U31"/>
    <mergeCell ref="Q33:U33"/>
    <mergeCell ref="L26:P26"/>
    <mergeCell ref="N13:O13"/>
    <mergeCell ref="L27:P27"/>
    <mergeCell ref="L21:P21"/>
    <mergeCell ref="L24:P24"/>
    <mergeCell ref="C9:C11"/>
    <mergeCell ref="F9:F11"/>
    <mergeCell ref="C12:C13"/>
    <mergeCell ref="L33:P33"/>
    <mergeCell ref="L32:P32"/>
    <mergeCell ref="N11:O11"/>
    <mergeCell ref="D9:D11"/>
    <mergeCell ref="L39:P39"/>
    <mergeCell ref="Q39:U39"/>
    <mergeCell ref="L38:P38"/>
    <mergeCell ref="L37:P37"/>
    <mergeCell ref="Q37:U37"/>
    <mergeCell ref="L34:P34"/>
    <mergeCell ref="Q34:U34"/>
    <mergeCell ref="L35:P35"/>
    <mergeCell ref="Q35:U35"/>
    <mergeCell ref="L28:P28"/>
    <mergeCell ref="Q28:U28"/>
    <mergeCell ref="P11:Q11"/>
    <mergeCell ref="R11:S11"/>
    <mergeCell ref="Q26:U26"/>
    <mergeCell ref="L16:P17"/>
    <mergeCell ref="L20:P20"/>
    <mergeCell ref="Q20:U20"/>
    <mergeCell ref="Q21:U21"/>
    <mergeCell ref="A16:A17"/>
    <mergeCell ref="L19:P19"/>
    <mergeCell ref="Q19:U19"/>
    <mergeCell ref="D16:F16"/>
    <mergeCell ref="C16:C17"/>
    <mergeCell ref="L18:P18"/>
    <mergeCell ref="B16:B17"/>
    <mergeCell ref="G16:K16"/>
    <mergeCell ref="Q16:U17"/>
    <mergeCell ref="Q18:U18"/>
    <mergeCell ref="Q45:U45"/>
    <mergeCell ref="Q29:U29"/>
    <mergeCell ref="L30:P30"/>
    <mergeCell ref="Q27:U27"/>
    <mergeCell ref="Q30:U30"/>
    <mergeCell ref="L29:P29"/>
    <mergeCell ref="Q32:U32"/>
    <mergeCell ref="Q38:U38"/>
    <mergeCell ref="L36:P36"/>
    <mergeCell ref="Q36:U36"/>
    <mergeCell ref="L46:P46"/>
    <mergeCell ref="Q46:U46"/>
    <mergeCell ref="L22:P22"/>
    <mergeCell ref="Q22:U22"/>
    <mergeCell ref="L23:P23"/>
    <mergeCell ref="Q23:U23"/>
    <mergeCell ref="Q24:U24"/>
    <mergeCell ref="L25:P25"/>
    <mergeCell ref="Q25:U25"/>
    <mergeCell ref="L31:P31"/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A9:A11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4">
      <selection activeCell="P13" sqref="P13:Q13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f>'II IT-A'!$X$40</f>
        <v>10</v>
      </c>
      <c r="B12" s="33">
        <f>'II IT-A'!$Y$40</f>
        <v>13330</v>
      </c>
      <c r="C12" s="150" t="str">
        <f>'II IT-A'!$Z$40</f>
        <v>ffs</v>
      </c>
      <c r="D12" s="137">
        <f>'II IT-A'!AA40</f>
        <v>84</v>
      </c>
      <c r="E12" s="137">
        <f>'II IT-A'!$AB$40</f>
        <v>0</v>
      </c>
      <c r="F12" s="144">
        <f>'II IT-A'!$AC$40</f>
        <v>84</v>
      </c>
      <c r="G12" s="144">
        <f>'II IT-A'!$AD$40</f>
        <v>0</v>
      </c>
      <c r="H12" s="62">
        <f>'II IT-A'!AE40</f>
        <v>84</v>
      </c>
      <c r="I12" s="62">
        <f>'II IT-A'!AF40</f>
        <v>0</v>
      </c>
      <c r="J12" s="65">
        <f>'II IT-A'!AG40</f>
        <v>72</v>
      </c>
      <c r="K12" s="65">
        <f>'II IT-A'!AH40</f>
        <v>0</v>
      </c>
      <c r="L12" s="65">
        <f>'II IT-A'!AI40</f>
        <v>11</v>
      </c>
      <c r="M12" s="65">
        <f>'II IT-A'!AJ40</f>
        <v>0</v>
      </c>
      <c r="N12" s="65">
        <f>'II IT-A'!AK40</f>
        <v>1</v>
      </c>
      <c r="O12" s="65">
        <f>'II IT-A'!AL40</f>
        <v>0</v>
      </c>
      <c r="P12" s="65">
        <f>'II IT-A'!AM40</f>
        <v>0</v>
      </c>
      <c r="Q12" s="65">
        <f>'II IT-A'!AN40</f>
        <v>0</v>
      </c>
      <c r="R12" s="65">
        <f>'II IT-A'!AO40</f>
        <v>0</v>
      </c>
      <c r="S12" s="65">
        <f>'II IT-A'!AP40</f>
        <v>0</v>
      </c>
      <c r="T12" s="65">
        <f>'II IT-A'!AQ40</f>
        <v>0</v>
      </c>
      <c r="U12" s="65">
        <f>'II IT-A'!AR40</f>
        <v>0</v>
      </c>
      <c r="W12" s="35">
        <f>J12+L12+N12+P12+R12+T12</f>
        <v>84</v>
      </c>
      <c r="X12" s="35">
        <f>K12+M12+O12+Q12+S12+U12</f>
        <v>0</v>
      </c>
    </row>
    <row r="13" spans="1:24" ht="19.5" customHeight="1" thickBot="1">
      <c r="A13" s="138"/>
      <c r="B13" s="36" t="str">
        <f>'II IT-A'!$Y$41</f>
        <v>f</v>
      </c>
      <c r="C13" s="151"/>
      <c r="D13" s="138"/>
      <c r="E13" s="138"/>
      <c r="F13" s="145"/>
      <c r="G13" s="145"/>
      <c r="H13" s="37">
        <f>'II IT-A'!AE41</f>
        <v>100</v>
      </c>
      <c r="I13" s="37">
        <f>'II IT-A'!AF41</f>
        <v>0</v>
      </c>
      <c r="J13" s="157">
        <f>'II IT-A'!AG41</f>
        <v>85.71428571428571</v>
      </c>
      <c r="K13" s="157"/>
      <c r="L13" s="157">
        <f>'II IT-A'!AI41</f>
        <v>13.095238095238097</v>
      </c>
      <c r="M13" s="157"/>
      <c r="N13" s="157">
        <f>'II IT-A'!AK41</f>
        <v>1.1904761904761905</v>
      </c>
      <c r="O13" s="157"/>
      <c r="P13" s="157">
        <f>'II IT-A'!AM41</f>
        <v>0</v>
      </c>
      <c r="Q13" s="157"/>
      <c r="R13" s="157">
        <f>'II IT-A'!AO41</f>
        <v>0</v>
      </c>
      <c r="S13" s="157"/>
      <c r="T13" s="157">
        <f>'II IT-A'!AQ41</f>
        <v>0</v>
      </c>
      <c r="U13" s="157"/>
      <c r="W13" s="35">
        <f>J13+L13+N13+P13+R13+T13</f>
        <v>100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L43:P43"/>
    <mergeCell ref="Q43:U43"/>
    <mergeCell ref="A49:B49"/>
    <mergeCell ref="S49:U49"/>
    <mergeCell ref="L45:P45"/>
    <mergeCell ref="Q45:U45"/>
    <mergeCell ref="L46:P46"/>
    <mergeCell ref="Q46:U46"/>
    <mergeCell ref="E48:F48"/>
    <mergeCell ref="M48:N48"/>
    <mergeCell ref="L44:P44"/>
    <mergeCell ref="Q44:U44"/>
    <mergeCell ref="L39:P39"/>
    <mergeCell ref="Q39:U39"/>
    <mergeCell ref="L40:P40"/>
    <mergeCell ref="Q40:U40"/>
    <mergeCell ref="L41:P41"/>
    <mergeCell ref="Q41:U41"/>
    <mergeCell ref="L42:P42"/>
    <mergeCell ref="Q42:U42"/>
    <mergeCell ref="L36:P36"/>
    <mergeCell ref="Q36:U36"/>
    <mergeCell ref="L37:P37"/>
    <mergeCell ref="Q37:U37"/>
    <mergeCell ref="L31:P31"/>
    <mergeCell ref="Q31:U31"/>
    <mergeCell ref="L32:P32"/>
    <mergeCell ref="Q32:U32"/>
    <mergeCell ref="L29:P29"/>
    <mergeCell ref="Q29:U29"/>
    <mergeCell ref="L38:P38"/>
    <mergeCell ref="Q38:U38"/>
    <mergeCell ref="L33:P33"/>
    <mergeCell ref="Q33:U33"/>
    <mergeCell ref="L34:P34"/>
    <mergeCell ref="Q34:U34"/>
    <mergeCell ref="L35:P35"/>
    <mergeCell ref="Q35:U35"/>
    <mergeCell ref="L30:P30"/>
    <mergeCell ref="Q30:U30"/>
    <mergeCell ref="L24:P24"/>
    <mergeCell ref="Q24:U24"/>
    <mergeCell ref="L25:P25"/>
    <mergeCell ref="Q25:U25"/>
    <mergeCell ref="L27:P27"/>
    <mergeCell ref="Q27:U27"/>
    <mergeCell ref="L28:P28"/>
    <mergeCell ref="Q28:U28"/>
    <mergeCell ref="L19:P19"/>
    <mergeCell ref="Q19:U19"/>
    <mergeCell ref="L26:P26"/>
    <mergeCell ref="Q26:U26"/>
    <mergeCell ref="L21:P21"/>
    <mergeCell ref="Q21:U21"/>
    <mergeCell ref="L22:P22"/>
    <mergeCell ref="Q22:U22"/>
    <mergeCell ref="L23:P23"/>
    <mergeCell ref="Q23:U23"/>
    <mergeCell ref="L18:P18"/>
    <mergeCell ref="Q18:U18"/>
    <mergeCell ref="N13:O13"/>
    <mergeCell ref="P13:Q13"/>
    <mergeCell ref="R13:S13"/>
    <mergeCell ref="T13:U13"/>
    <mergeCell ref="L20:P20"/>
    <mergeCell ref="Q20:U20"/>
    <mergeCell ref="A15:U15"/>
    <mergeCell ref="A16:A17"/>
    <mergeCell ref="B16:B17"/>
    <mergeCell ref="C16:C17"/>
    <mergeCell ref="D16:F16"/>
    <mergeCell ref="G16:K16"/>
    <mergeCell ref="L16:P17"/>
    <mergeCell ref="Q16:U17"/>
    <mergeCell ref="N11:O11"/>
    <mergeCell ref="P11:Q11"/>
    <mergeCell ref="A12:A13"/>
    <mergeCell ref="C12:C13"/>
    <mergeCell ref="D12:D13"/>
    <mergeCell ref="E12:E13"/>
    <mergeCell ref="F12:F13"/>
    <mergeCell ref="G12:G13"/>
    <mergeCell ref="A9:A11"/>
    <mergeCell ref="B9:B11"/>
    <mergeCell ref="J13:K13"/>
    <mergeCell ref="L13:M13"/>
    <mergeCell ref="G9:G11"/>
    <mergeCell ref="H9:H11"/>
    <mergeCell ref="I9:I11"/>
    <mergeCell ref="J9:U9"/>
    <mergeCell ref="J11:K11"/>
    <mergeCell ref="L11:M11"/>
    <mergeCell ref="C9:C11"/>
    <mergeCell ref="D9:D11"/>
    <mergeCell ref="R11:S11"/>
    <mergeCell ref="T11:U11"/>
    <mergeCell ref="A4:U5"/>
    <mergeCell ref="A6:U6"/>
    <mergeCell ref="A7:U7"/>
    <mergeCell ref="A8:U8"/>
    <mergeCell ref="E9:E11"/>
    <mergeCell ref="F9:F11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12"/>
  <sheetViews>
    <sheetView tabSelected="1" zoomScalePageLayoutView="0" workbookViewId="0" topLeftCell="A5">
      <selection activeCell="A5" sqref="A5:Y5"/>
    </sheetView>
  </sheetViews>
  <sheetFormatPr defaultColWidth="9.140625" defaultRowHeight="12.75"/>
  <cols>
    <col min="1" max="1" width="7.57421875" style="19" customWidth="1"/>
    <col min="2" max="2" width="23.7109375" style="19" customWidth="1"/>
    <col min="3" max="25" width="10.7109375" style="19" customWidth="1"/>
    <col min="26" max="16384" width="9.140625" style="19" customWidth="1"/>
  </cols>
  <sheetData>
    <row r="1" ht="12.75"/>
    <row r="2" spans="1:29" ht="12.75" customHeight="1">
      <c r="A2" s="133" t="str">
        <f>'II IT-A'!$X$4</f>
        <v>Bhoj Reddy Engineering College for Women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20"/>
      <c r="AA2" s="20"/>
      <c r="AB2" s="20"/>
      <c r="AC2" s="20"/>
    </row>
    <row r="3" spans="1:29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20"/>
      <c r="AA3" s="20"/>
      <c r="AB3" s="20"/>
      <c r="AC3" s="20"/>
    </row>
    <row r="4" spans="1:29" ht="18" customHeight="1">
      <c r="A4" s="134" t="s">
        <v>10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21"/>
      <c r="AA4" s="21"/>
      <c r="AB4" s="21"/>
      <c r="AC4" s="21"/>
    </row>
    <row r="5" spans="1:29" ht="18" customHeight="1">
      <c r="A5" s="108" t="str">
        <f>'II IT-A'!$X$7</f>
        <v>I B.Pharm.,  II Semester, Regular Exams - May, 2017 [ Academic Year 2016 - 2017 ] 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21"/>
      <c r="AA5" s="21"/>
      <c r="AB5" s="21"/>
      <c r="AC5" s="21"/>
    </row>
    <row r="6" spans="1:29" ht="20.25" customHeight="1">
      <c r="A6" s="126" t="str">
        <f>'II IT-A'!$X$8</f>
        <v>Name of the Branch : Computer Science and Engineering  -  B Section 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23"/>
      <c r="AA6" s="23"/>
      <c r="AB6" s="23"/>
      <c r="AC6" s="23"/>
    </row>
    <row r="7" spans="3:29" ht="9.75" customHeight="1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  <c r="AA7" s="23"/>
      <c r="AB7" s="23"/>
      <c r="AC7" s="23"/>
    </row>
    <row r="8" spans="1:29" ht="20.25" customHeight="1">
      <c r="A8" s="132" t="s">
        <v>38</v>
      </c>
      <c r="B8" s="132"/>
      <c r="C8" s="132"/>
      <c r="D8" s="44">
        <f>COUNTIF(A23:A103,"&gt;0")</f>
        <v>81</v>
      </c>
      <c r="E8" s="24"/>
      <c r="F8" s="132" t="s">
        <v>36</v>
      </c>
      <c r="G8" s="132"/>
      <c r="H8" s="132"/>
      <c r="I8" s="44">
        <f>COUNTIF(W23:W103,"Pass")</f>
        <v>68</v>
      </c>
      <c r="K8" s="132" t="s">
        <v>37</v>
      </c>
      <c r="L8" s="132"/>
      <c r="N8" s="132" t="s">
        <v>39</v>
      </c>
      <c r="O8" s="132"/>
      <c r="P8" s="132"/>
      <c r="Q8" s="44">
        <f>COUNTIF(Z23:Z103,"Absent")</f>
        <v>0</v>
      </c>
      <c r="R8" s="44"/>
      <c r="S8" s="44"/>
      <c r="T8" s="44"/>
      <c r="U8" s="44"/>
      <c r="V8" s="44"/>
      <c r="X8" s="44"/>
      <c r="Y8" s="44"/>
      <c r="Z8" s="23"/>
      <c r="AA8" s="23"/>
      <c r="AB8" s="23"/>
      <c r="AC8" s="23"/>
    </row>
    <row r="9" spans="1:29" ht="20.25" customHeight="1">
      <c r="A9" s="44"/>
      <c r="B9" s="44"/>
      <c r="C9" s="44"/>
      <c r="D9" s="44"/>
      <c r="E9" s="24"/>
      <c r="F9" s="44"/>
      <c r="G9" s="44"/>
      <c r="H9" s="44"/>
      <c r="I9" s="44"/>
      <c r="K9" s="44"/>
      <c r="L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23"/>
      <c r="AA9" s="23"/>
      <c r="AB9" s="23"/>
      <c r="AC9" s="23"/>
    </row>
    <row r="10" spans="1:29" ht="20.25" customHeight="1">
      <c r="A10" s="44"/>
      <c r="B10" s="135" t="s">
        <v>63</v>
      </c>
      <c r="C10" s="135"/>
      <c r="D10" s="135"/>
      <c r="E10" s="24"/>
      <c r="F10" s="44"/>
      <c r="G10" s="44"/>
      <c r="H10" s="44"/>
      <c r="I10" s="44"/>
      <c r="K10" s="44"/>
      <c r="L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3"/>
      <c r="AA10" s="23"/>
      <c r="AB10" s="23"/>
      <c r="AC10" s="23"/>
    </row>
    <row r="11" spans="1:29" ht="20.25" customHeight="1">
      <c r="A11" s="44"/>
      <c r="B11" s="49" t="s">
        <v>64</v>
      </c>
      <c r="C11" s="48" t="s">
        <v>62</v>
      </c>
      <c r="D11" s="50">
        <f>COUNTIF(Y23:Y103,"&gt;=80")</f>
        <v>50</v>
      </c>
      <c r="E11" s="24"/>
      <c r="F11" s="44"/>
      <c r="G11" s="44"/>
      <c r="H11" s="44"/>
      <c r="I11" s="44"/>
      <c r="K11" s="44"/>
      <c r="L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23"/>
      <c r="AA11" s="23"/>
      <c r="AB11" s="23"/>
      <c r="AC11" s="23"/>
    </row>
    <row r="12" spans="1:29" ht="20.25" customHeight="1">
      <c r="A12" s="44"/>
      <c r="B12" s="51" t="s">
        <v>65</v>
      </c>
      <c r="C12" s="52" t="s">
        <v>62</v>
      </c>
      <c r="D12" s="53">
        <f>COUNTIF(Y23:Y103,"&gt;=70")-D11</f>
        <v>18</v>
      </c>
      <c r="E12" s="24"/>
      <c r="F12" s="44"/>
      <c r="G12" s="44"/>
      <c r="H12" s="44"/>
      <c r="I12" s="44"/>
      <c r="K12" s="44"/>
      <c r="L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23"/>
      <c r="AA12" s="23"/>
      <c r="AB12" s="23"/>
      <c r="AC12" s="23"/>
    </row>
    <row r="13" spans="1:29" ht="20.25" customHeight="1">
      <c r="A13" s="44"/>
      <c r="B13" s="49" t="s">
        <v>66</v>
      </c>
      <c r="C13" s="48" t="s">
        <v>62</v>
      </c>
      <c r="D13" s="50">
        <f>COUNTIF(Y23:Y103,"&gt;=60")-D11-D12</f>
        <v>9</v>
      </c>
      <c r="E13" s="24"/>
      <c r="F13" s="44"/>
      <c r="G13" s="44"/>
      <c r="H13" s="44"/>
      <c r="I13" s="44"/>
      <c r="K13" s="44"/>
      <c r="L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23"/>
      <c r="AA13" s="23"/>
      <c r="AB13" s="23"/>
      <c r="AC13" s="23"/>
    </row>
    <row r="14" spans="1:29" ht="20.25" customHeight="1">
      <c r="A14" s="44"/>
      <c r="B14" s="51" t="s">
        <v>67</v>
      </c>
      <c r="C14" s="52" t="s">
        <v>62</v>
      </c>
      <c r="D14" s="53">
        <f>COUNTIF(Y23:Y103,"&gt;=50")-D11-D12-D13</f>
        <v>2</v>
      </c>
      <c r="E14" s="24"/>
      <c r="F14" s="44"/>
      <c r="G14" s="44"/>
      <c r="H14" s="44"/>
      <c r="I14" s="44"/>
      <c r="K14" s="44"/>
      <c r="L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23"/>
      <c r="AA14" s="23"/>
      <c r="AB14" s="23"/>
      <c r="AC14" s="23"/>
    </row>
    <row r="15" spans="1:29" ht="20.25" customHeight="1" thickBot="1">
      <c r="A15" s="44"/>
      <c r="B15" s="57" t="s">
        <v>68</v>
      </c>
      <c r="C15" s="58" t="s">
        <v>62</v>
      </c>
      <c r="D15" s="60">
        <f>COUNTIF(Y23:Y103,"&gt;=1")-D11-D12-D13-D14</f>
        <v>2</v>
      </c>
      <c r="E15" s="24"/>
      <c r="F15" s="44"/>
      <c r="G15" s="44"/>
      <c r="H15" s="44"/>
      <c r="I15" s="44"/>
      <c r="K15" s="44"/>
      <c r="L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23"/>
      <c r="AA15" s="23"/>
      <c r="AB15" s="23"/>
      <c r="AC15" s="23"/>
    </row>
    <row r="16" spans="1:29" ht="20.25" customHeight="1" thickBot="1" thickTop="1">
      <c r="A16" s="44"/>
      <c r="B16" s="54" t="s">
        <v>16</v>
      </c>
      <c r="C16" s="55" t="s">
        <v>62</v>
      </c>
      <c r="D16" s="56">
        <f>D11+D12+D13+D14+D15</f>
        <v>81</v>
      </c>
      <c r="E16" s="24"/>
      <c r="F16" s="44"/>
      <c r="G16" s="44"/>
      <c r="H16" s="44"/>
      <c r="I16" s="44"/>
      <c r="K16" s="44"/>
      <c r="L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23"/>
      <c r="AA16" s="23"/>
      <c r="AB16" s="23"/>
      <c r="AC16" s="23"/>
    </row>
    <row r="17" ht="12.75" customHeight="1" thickTop="1"/>
    <row r="18" spans="1:25" ht="18" customHeight="1">
      <c r="A18" s="128" t="s">
        <v>8</v>
      </c>
      <c r="B18" s="128" t="s">
        <v>7</v>
      </c>
      <c r="C18" s="128" t="str">
        <f>'II IT-A'!$C$5</f>
        <v>133BM</v>
      </c>
      <c r="D18" s="128"/>
      <c r="E18" s="128">
        <f>'II IT-A'!$E$5</f>
        <v>13313</v>
      </c>
      <c r="F18" s="128"/>
      <c r="G18" s="128" t="str">
        <f>'II IT-A'!$G$5</f>
        <v>133BD</v>
      </c>
      <c r="H18" s="128"/>
      <c r="I18" s="128" t="str">
        <f>'II IT-A'!$I$5</f>
        <v>133AG</v>
      </c>
      <c r="J18" s="128"/>
      <c r="K18" s="128" t="str">
        <f>'II IT-A'!$K$5</f>
        <v>133AJ</v>
      </c>
      <c r="L18" s="128"/>
      <c r="M18" s="128">
        <f>'II IT-A'!$M$5</f>
        <v>13307</v>
      </c>
      <c r="N18" s="128"/>
      <c r="O18" s="128">
        <f>'II IT-A'!$O$5</f>
        <v>13319</v>
      </c>
      <c r="P18" s="128"/>
      <c r="Q18" s="129">
        <f>'II IT-A'!$Q$5</f>
        <v>13328</v>
      </c>
      <c r="R18" s="130"/>
      <c r="S18" s="129">
        <f>'II IT-A'!$S$5</f>
        <v>13329</v>
      </c>
      <c r="T18" s="130"/>
      <c r="U18" s="129">
        <f>'II IT-A'!$U$5</f>
        <v>13330</v>
      </c>
      <c r="V18" s="130"/>
      <c r="W18" s="128" t="s">
        <v>35</v>
      </c>
      <c r="X18" s="136" t="s">
        <v>61</v>
      </c>
      <c r="Y18" s="128" t="s">
        <v>59</v>
      </c>
    </row>
    <row r="19" spans="1:25" ht="22.5" customHeight="1">
      <c r="A19" s="128"/>
      <c r="B19" s="128"/>
      <c r="C19" s="128" t="str">
        <f>'II IT-A'!$C$6</f>
        <v>OOPT JAVA</v>
      </c>
      <c r="D19" s="128"/>
      <c r="E19" s="128" t="str">
        <f>'II IT-A'!$E$6</f>
        <v>EST</v>
      </c>
      <c r="F19" s="128"/>
      <c r="G19" s="128" t="str">
        <f>'II IT-A'!$G$6</f>
        <v>M-IV</v>
      </c>
      <c r="H19" s="128"/>
      <c r="I19" s="128" t="str">
        <f>'II IT-A'!$I$6</f>
        <v>DS C++</v>
      </c>
      <c r="J19" s="128"/>
      <c r="K19" s="128" t="str">
        <f>'II IT-A'!$K$6</f>
        <v>DLD</v>
      </c>
      <c r="L19" s="128"/>
      <c r="M19" s="128" t="str">
        <f>'II IT-A'!$M$6</f>
        <v>DS C++ LAB</v>
      </c>
      <c r="N19" s="128"/>
      <c r="O19" s="128" t="str">
        <f>'II IT-A'!$O$6</f>
        <v>IT WORKSHOP</v>
      </c>
      <c r="P19" s="128"/>
      <c r="Q19" s="129" t="str">
        <f>'II IT-A'!$Q$6</f>
        <v>OOPT JAVA</v>
      </c>
      <c r="R19" s="130"/>
      <c r="S19" s="129" t="str">
        <f>'II IT-A'!$S$6</f>
        <v>f</v>
      </c>
      <c r="T19" s="130"/>
      <c r="U19" s="129" t="str">
        <f>'II IT-A'!$U$6</f>
        <v>f</v>
      </c>
      <c r="V19" s="130"/>
      <c r="W19" s="128"/>
      <c r="X19" s="128"/>
      <c r="Y19" s="128"/>
    </row>
    <row r="20" spans="1:25" ht="17.25" customHeight="1">
      <c r="A20" s="128"/>
      <c r="B20" s="128"/>
      <c r="C20" s="18" t="s">
        <v>9</v>
      </c>
      <c r="D20" s="47">
        <f>'II IT-A'!$D$7</f>
        <v>3</v>
      </c>
      <c r="E20" s="18" t="s">
        <v>9</v>
      </c>
      <c r="F20" s="47">
        <f>'II IT-A'!$F$7</f>
        <v>4</v>
      </c>
      <c r="G20" s="18" t="s">
        <v>9</v>
      </c>
      <c r="H20" s="47">
        <f>'II IT-A'!$H$7</f>
        <v>3</v>
      </c>
      <c r="I20" s="18" t="s">
        <v>9</v>
      </c>
      <c r="J20" s="47">
        <f>'II IT-A'!$J$7</f>
        <v>4</v>
      </c>
      <c r="K20" s="18" t="s">
        <v>9</v>
      </c>
      <c r="L20" s="47">
        <f>'II IT-A'!$L$7</f>
        <v>4</v>
      </c>
      <c r="M20" s="18" t="s">
        <v>9</v>
      </c>
      <c r="N20" s="47">
        <f>'II IT-A'!$N$7</f>
        <v>2</v>
      </c>
      <c r="O20" s="18" t="s">
        <v>9</v>
      </c>
      <c r="P20" s="47">
        <f>'II IT-A'!$P$7</f>
        <v>2</v>
      </c>
      <c r="Q20" s="18" t="s">
        <v>9</v>
      </c>
      <c r="R20" s="47">
        <f>'II IT-A'!$R$7</f>
        <v>3</v>
      </c>
      <c r="S20" s="18" t="s">
        <v>9</v>
      </c>
      <c r="T20" s="47">
        <f>'II IT-A'!$T$7</f>
        <v>4</v>
      </c>
      <c r="U20" s="18" t="s">
        <v>9</v>
      </c>
      <c r="V20" s="47">
        <f>'II IT-A'!$V$7</f>
        <v>5</v>
      </c>
      <c r="W20" s="128"/>
      <c r="X20" s="128"/>
      <c r="Y20" s="128"/>
    </row>
    <row r="21" spans="1:25" ht="24" customHeight="1">
      <c r="A21" s="128"/>
      <c r="B21" s="128"/>
      <c r="C21" s="25" t="str">
        <f>'II IT-A'!C8</f>
        <v>Grade</v>
      </c>
      <c r="D21" s="25" t="str">
        <f>'II IT-A'!D8</f>
        <v>Gr Points</v>
      </c>
      <c r="E21" s="25" t="str">
        <f>'II IT-A'!E8</f>
        <v>Grade</v>
      </c>
      <c r="F21" s="25" t="str">
        <f>'II IT-A'!F8</f>
        <v>Gr Points</v>
      </c>
      <c r="G21" s="25" t="str">
        <f>'II IT-A'!G8</f>
        <v>Grade</v>
      </c>
      <c r="H21" s="25" t="str">
        <f>'II IT-A'!H8</f>
        <v>Gr Points</v>
      </c>
      <c r="I21" s="25" t="str">
        <f>'II IT-A'!I8</f>
        <v>Grade</v>
      </c>
      <c r="J21" s="25" t="str">
        <f>'II IT-A'!J8</f>
        <v>Gr Points</v>
      </c>
      <c r="K21" s="25" t="str">
        <f>'II IT-A'!K8</f>
        <v>Grade</v>
      </c>
      <c r="L21" s="25" t="str">
        <f>'II IT-A'!L8</f>
        <v>Gr Points</v>
      </c>
      <c r="M21" s="25" t="str">
        <f>'II IT-A'!M8</f>
        <v>Grade</v>
      </c>
      <c r="N21" s="25" t="str">
        <f>'II IT-A'!N8</f>
        <v>Gr Points</v>
      </c>
      <c r="O21" s="25" t="str">
        <f>'II IT-A'!O8</f>
        <v>Grade</v>
      </c>
      <c r="P21" s="25" t="str">
        <f>'II IT-A'!P8</f>
        <v>Gr Points</v>
      </c>
      <c r="Q21" s="25" t="str">
        <f>'II IT-A'!Q8</f>
        <v>Grade</v>
      </c>
      <c r="R21" s="25" t="str">
        <f>'II IT-A'!R8</f>
        <v>Gr Points</v>
      </c>
      <c r="S21" s="25" t="str">
        <f>'II IT-A'!S8</f>
        <v>Grade</v>
      </c>
      <c r="T21" s="25" t="str">
        <f>'II IT-A'!T8</f>
        <v>Gr Points</v>
      </c>
      <c r="U21" s="25" t="str">
        <f>'II IT-A'!U8</f>
        <v>Grade</v>
      </c>
      <c r="V21" s="25" t="str">
        <f>'II IT-A'!V8</f>
        <v>Gr Points</v>
      </c>
      <c r="W21" s="128"/>
      <c r="X21" s="128"/>
      <c r="Y21" s="128"/>
    </row>
    <row r="22" spans="1:26" ht="17.2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25"/>
      <c r="X22" s="25"/>
      <c r="Y22" s="25"/>
      <c r="Z22" s="45"/>
    </row>
    <row r="23" spans="1:26" ht="24.75" customHeight="1">
      <c r="A23" s="27">
        <f>'II IT-A'!A9</f>
        <v>1</v>
      </c>
      <c r="B23" s="27" t="str">
        <f>'II IT-A'!B9</f>
        <v>16321A1201</v>
      </c>
      <c r="C23" s="28" t="str">
        <f>'II IT-A'!C9</f>
        <v>B</v>
      </c>
      <c r="D23" s="28">
        <f>'II IT-A'!D9</f>
        <v>6</v>
      </c>
      <c r="E23" s="28" t="str">
        <f>'II IT-A'!E9</f>
        <v>C</v>
      </c>
      <c r="F23" s="28">
        <f>'II IT-A'!F9</f>
        <v>5</v>
      </c>
      <c r="G23" s="28" t="str">
        <f>'II IT-A'!G9</f>
        <v>C</v>
      </c>
      <c r="H23" s="28">
        <f>'II IT-A'!H9</f>
        <v>5</v>
      </c>
      <c r="I23" s="28" t="str">
        <f>'II IT-A'!I9</f>
        <v>C</v>
      </c>
      <c r="J23" s="28">
        <f>'II IT-A'!J9</f>
        <v>5</v>
      </c>
      <c r="K23" s="28" t="str">
        <f>'II IT-A'!K9</f>
        <v>F</v>
      </c>
      <c r="L23" s="28">
        <f>'II IT-A'!L9</f>
        <v>0</v>
      </c>
      <c r="M23" s="28" t="str">
        <f>'II IT-A'!M9</f>
        <v>A+</v>
      </c>
      <c r="N23" s="28">
        <f>'II IT-A'!N9</f>
        <v>9</v>
      </c>
      <c r="O23" s="28" t="str">
        <f>'II IT-A'!O9</f>
        <v>O</v>
      </c>
      <c r="P23" s="28">
        <f>'II IT-A'!P9</f>
        <v>10</v>
      </c>
      <c r="Q23" s="28" t="str">
        <f>'II IT-A'!Q9</f>
        <v>A</v>
      </c>
      <c r="R23" s="28">
        <f>'II IT-A'!R9</f>
        <v>8</v>
      </c>
      <c r="S23" s="28" t="str">
        <f>'II IT-A'!S9</f>
        <v>A</v>
      </c>
      <c r="T23" s="28">
        <f>'II IT-A'!T9</f>
        <v>8</v>
      </c>
      <c r="U23" s="28" t="str">
        <f>'II IT-A'!U9</f>
        <v>A</v>
      </c>
      <c r="V23" s="28">
        <f>'II IT-A'!V9</f>
        <v>8</v>
      </c>
      <c r="W23" s="66" t="str">
        <f>IF(OR(D23&lt;5,F23&lt;5,H23&lt;5,J23&lt;5,L23&lt;5,N23&lt;5,P23&lt;5,R23&lt;5,T23&lt;5,V23&lt;5),"Fail","Pass")</f>
        <v>Fail</v>
      </c>
      <c r="X23" s="29">
        <f>s1c*D23+s2c*F23+s3c*H23+s4c*J23+s5c*L23+l1c*N23+l2c*P23+l3c*R23+l4c*T23+l5c*V23</f>
        <v>207</v>
      </c>
      <c r="Y23" s="59">
        <f>(X23/(s1c+s2c+s3c+s4c+s5c+l1c+l2c+l3c+l4c+l5c))*10</f>
        <v>60.882352941176464</v>
      </c>
      <c r="Z23" s="45" t="e">
        <f>IF(OR(D23&lt;0,F23&lt;0,H23&lt;0,J23&lt;0,L23&lt;0,#REF!&lt;0,N23&lt;0,P23&lt;0,R23&lt;0),"Absent","Pass")</f>
        <v>#REF!</v>
      </c>
    </row>
    <row r="24" spans="1:26" ht="24.75" customHeight="1">
      <c r="A24" s="27">
        <f>'II IT-A'!A10</f>
        <v>2</v>
      </c>
      <c r="B24" s="27" t="str">
        <f>'II IT-A'!B10</f>
        <v>16321A1202</v>
      </c>
      <c r="C24" s="28" t="str">
        <f>'II IT-A'!C10</f>
        <v>B+</v>
      </c>
      <c r="D24" s="28">
        <f>'II IT-A'!D10</f>
        <v>7</v>
      </c>
      <c r="E24" s="28" t="str">
        <f>'II IT-A'!E10</f>
        <v>B</v>
      </c>
      <c r="F24" s="28">
        <f>'II IT-A'!F10</f>
        <v>6</v>
      </c>
      <c r="G24" s="28" t="str">
        <f>'II IT-A'!G10</f>
        <v>B+</v>
      </c>
      <c r="H24" s="28">
        <f>'II IT-A'!H10</f>
        <v>7</v>
      </c>
      <c r="I24" s="28" t="str">
        <f>'II IT-A'!I10</f>
        <v>C</v>
      </c>
      <c r="J24" s="28">
        <f>'II IT-A'!J10</f>
        <v>5</v>
      </c>
      <c r="K24" s="28" t="str">
        <f>'II IT-A'!K10</f>
        <v>C</v>
      </c>
      <c r="L24" s="28">
        <f>'II IT-A'!L10</f>
        <v>5</v>
      </c>
      <c r="M24" s="28" t="str">
        <f>'II IT-A'!M10</f>
        <v>O</v>
      </c>
      <c r="N24" s="28">
        <f>'II IT-A'!N10</f>
        <v>10</v>
      </c>
      <c r="O24" s="28" t="str">
        <f>'II IT-A'!O10</f>
        <v>O</v>
      </c>
      <c r="P24" s="28">
        <f>'II IT-A'!P10</f>
        <v>10</v>
      </c>
      <c r="Q24" s="28" t="str">
        <f>'II IT-A'!Q10</f>
        <v>O</v>
      </c>
      <c r="R24" s="28">
        <f>'II IT-A'!R10</f>
        <v>10</v>
      </c>
      <c r="S24" s="28" t="str">
        <f>'II IT-A'!S10</f>
        <v>O</v>
      </c>
      <c r="T24" s="28">
        <f>'II IT-A'!T10</f>
        <v>10</v>
      </c>
      <c r="U24" s="28" t="str">
        <f>'II IT-A'!U10</f>
        <v>O</v>
      </c>
      <c r="V24" s="28">
        <f>'II IT-A'!V10</f>
        <v>10</v>
      </c>
      <c r="W24" s="66" t="str">
        <f aca="true" t="shared" si="0" ref="W24:W83">IF(OR(D24&lt;5,F24&lt;5,H24&lt;5,J24&lt;5,L24&lt;5,N24&lt;5,P24&lt;5,R24&lt;5,T24&lt;5,V24&lt;5),"Fail","Pass")</f>
        <v>Pass</v>
      </c>
      <c r="X24" s="29">
        <f>s1c*D24+s2c*F24+s3c*H24+s4c*J24+s5c*L24+l1c*N24+l2c*P24+l3c*R24+l4c*T24+l5c*V24</f>
        <v>266</v>
      </c>
      <c r="Y24" s="59">
        <f>(X24/(s1c+s2c+s3c+s4c+s5c+l1c+l2c+l3c+l4c+l5c))*10</f>
        <v>78.23529411764706</v>
      </c>
      <c r="Z24" s="45" t="e">
        <f>IF(OR(D24&lt;0,F24&lt;0,H24&lt;0,J24&lt;0,L24&lt;0,#REF!&lt;0,N24&lt;0,P24&lt;0),"Absent","Pass")</f>
        <v>#REF!</v>
      </c>
    </row>
    <row r="25" spans="1:26" ht="24.75" customHeight="1">
      <c r="A25" s="27">
        <f>'II IT-A'!A11</f>
        <v>3</v>
      </c>
      <c r="B25" s="27" t="str">
        <f>'II IT-A'!B11</f>
        <v>16321A1203</v>
      </c>
      <c r="C25" s="28" t="str">
        <f>'II IT-A'!C11</f>
        <v>A</v>
      </c>
      <c r="D25" s="28">
        <f>'II IT-A'!D11</f>
        <v>8</v>
      </c>
      <c r="E25" s="28" t="str">
        <f>'II IT-A'!E11</f>
        <v>B+</v>
      </c>
      <c r="F25" s="28">
        <f>'II IT-A'!F11</f>
        <v>7</v>
      </c>
      <c r="G25" s="28" t="str">
        <f>'II IT-A'!G11</f>
        <v>B</v>
      </c>
      <c r="H25" s="28">
        <f>'II IT-A'!H11</f>
        <v>6</v>
      </c>
      <c r="I25" s="28" t="str">
        <f>'II IT-A'!I11</f>
        <v>C</v>
      </c>
      <c r="J25" s="28">
        <f>'II IT-A'!J11</f>
        <v>5</v>
      </c>
      <c r="K25" s="28" t="str">
        <f>'II IT-A'!K11</f>
        <v>B</v>
      </c>
      <c r="L25" s="28">
        <f>'II IT-A'!L11</f>
        <v>6</v>
      </c>
      <c r="M25" s="28" t="str">
        <f>'II IT-A'!M11</f>
        <v>A+</v>
      </c>
      <c r="N25" s="28">
        <f>'II IT-A'!N11</f>
        <v>9</v>
      </c>
      <c r="O25" s="28" t="str">
        <f>'II IT-A'!O11</f>
        <v>O</v>
      </c>
      <c r="P25" s="28">
        <f>'II IT-A'!P11</f>
        <v>10</v>
      </c>
      <c r="Q25" s="28" t="str">
        <f>'II IT-A'!Q11</f>
        <v>O</v>
      </c>
      <c r="R25" s="28">
        <f>'II IT-A'!R11</f>
        <v>10</v>
      </c>
      <c r="S25" s="28" t="str">
        <f>'II IT-A'!S11</f>
        <v>O</v>
      </c>
      <c r="T25" s="28">
        <f>'II IT-A'!T11</f>
        <v>10</v>
      </c>
      <c r="U25" s="28" t="str">
        <f>'II IT-A'!U11</f>
        <v>O</v>
      </c>
      <c r="V25" s="28">
        <f>'II IT-A'!V11</f>
        <v>10</v>
      </c>
      <c r="W25" s="66" t="str">
        <f t="shared" si="0"/>
        <v>Pass</v>
      </c>
      <c r="X25" s="29">
        <f>s1c*D25+s2c*F25+s3c*H25+s4c*J25+s5c*L25+l1c*N25+l2c*P25+l3c*R25+l4c*T25+l5c*V25</f>
        <v>272</v>
      </c>
      <c r="Y25" s="59">
        <f>(X25/(s1c+s2c+s3c+s4c+s5c+l1c+l2c+l3c+l4c+l5c))*10</f>
        <v>80</v>
      </c>
      <c r="Z25" s="45" t="e">
        <f>IF(OR(D25&lt;0,F25&lt;0,H25&lt;0,J25&lt;0,L25&lt;0,#REF!&lt;0,N25&lt;0,P25&lt;0),"Absent","Pass")</f>
        <v>#REF!</v>
      </c>
    </row>
    <row r="26" spans="1:26" ht="24.75" customHeight="1">
      <c r="A26" s="27">
        <f>'II IT-A'!A12</f>
        <v>4</v>
      </c>
      <c r="B26" s="27" t="str">
        <f>'II IT-A'!B12</f>
        <v>16321A1204</v>
      </c>
      <c r="C26" s="28" t="str">
        <f>'II IT-A'!C12</f>
        <v>B+</v>
      </c>
      <c r="D26" s="28">
        <f>'II IT-A'!D12</f>
        <v>7</v>
      </c>
      <c r="E26" s="28" t="str">
        <f>'II IT-A'!E12</f>
        <v>C</v>
      </c>
      <c r="F26" s="28">
        <f>'II IT-A'!F12</f>
        <v>5</v>
      </c>
      <c r="G26" s="28" t="str">
        <f>'II IT-A'!G12</f>
        <v>F</v>
      </c>
      <c r="H26" s="28">
        <f>'II IT-A'!H12</f>
        <v>0</v>
      </c>
      <c r="I26" s="28" t="str">
        <f>'II IT-A'!I12</f>
        <v>C</v>
      </c>
      <c r="J26" s="28">
        <f>'II IT-A'!J12</f>
        <v>5</v>
      </c>
      <c r="K26" s="28" t="str">
        <f>'II IT-A'!K12</f>
        <v>C</v>
      </c>
      <c r="L26" s="28">
        <f>'II IT-A'!L12</f>
        <v>5</v>
      </c>
      <c r="M26" s="28" t="str">
        <f>'II IT-A'!M12</f>
        <v>A+</v>
      </c>
      <c r="N26" s="28">
        <f>'II IT-A'!N12</f>
        <v>9</v>
      </c>
      <c r="O26" s="28" t="str">
        <f>'II IT-A'!O12</f>
        <v>A+</v>
      </c>
      <c r="P26" s="28">
        <f>'II IT-A'!P12</f>
        <v>9</v>
      </c>
      <c r="Q26" s="28" t="str">
        <f>'II IT-A'!Q12</f>
        <v>A+</v>
      </c>
      <c r="R26" s="28">
        <f>'II IT-A'!R12</f>
        <v>9</v>
      </c>
      <c r="S26" s="28" t="str">
        <f>'II IT-A'!S12</f>
        <v>A+</v>
      </c>
      <c r="T26" s="28">
        <f>'II IT-A'!T12</f>
        <v>9</v>
      </c>
      <c r="U26" s="28" t="str">
        <f>'II IT-A'!U12</f>
        <v>A+</v>
      </c>
      <c r="V26" s="28">
        <f>'II IT-A'!V12</f>
        <v>9</v>
      </c>
      <c r="W26" s="66" t="str">
        <f t="shared" si="0"/>
        <v>Fail</v>
      </c>
      <c r="X26" s="29">
        <f>s1c*D26+s2c*F26+s3c*H26+s4c*J26+s5c*L26+l1c*N26+l2c*P26+l3c*R26+l4c*T26+l5c*V26</f>
        <v>225</v>
      </c>
      <c r="Y26" s="59">
        <f>(X26/(s1c+s2c+s3c+s4c+s5c+l1c+l2c+l3c+l4c+l5c))*10</f>
        <v>66.17647058823529</v>
      </c>
      <c r="Z26" s="45" t="e">
        <f>IF(OR(D26&lt;0,F26&lt;0,H26&lt;0,J26&lt;0,L26&lt;0,#REF!&lt;0,N26&lt;0,P26&lt;0),"Absent","Pass")</f>
        <v>#REF!</v>
      </c>
    </row>
    <row r="27" spans="1:26" ht="24.75" customHeight="1">
      <c r="A27" s="27">
        <f>'II IT-A'!A13</f>
        <v>5</v>
      </c>
      <c r="B27" s="27" t="str">
        <f>'II IT-A'!B13</f>
        <v>16321A1205</v>
      </c>
      <c r="C27" s="28" t="str">
        <f>'II IT-A'!C13</f>
        <v>B</v>
      </c>
      <c r="D27" s="28">
        <f>'II IT-A'!D13</f>
        <v>6</v>
      </c>
      <c r="E27" s="28" t="str">
        <f>'II IT-A'!E13</f>
        <v>B+</v>
      </c>
      <c r="F27" s="28">
        <f>'II IT-A'!F13</f>
        <v>7</v>
      </c>
      <c r="G27" s="28" t="str">
        <f>'II IT-A'!G13</f>
        <v>B</v>
      </c>
      <c r="H27" s="28">
        <f>'II IT-A'!H13</f>
        <v>6</v>
      </c>
      <c r="I27" s="28" t="str">
        <f>'II IT-A'!I13</f>
        <v>B</v>
      </c>
      <c r="J27" s="28">
        <f>'II IT-A'!J13</f>
        <v>6</v>
      </c>
      <c r="K27" s="28" t="str">
        <f>'II IT-A'!K13</f>
        <v>C</v>
      </c>
      <c r="L27" s="28">
        <f>'II IT-A'!L13</f>
        <v>5</v>
      </c>
      <c r="M27" s="28" t="str">
        <f>'II IT-A'!M13</f>
        <v>A</v>
      </c>
      <c r="N27" s="28">
        <f>'II IT-A'!N13</f>
        <v>8</v>
      </c>
      <c r="O27" s="28" t="str">
        <f>'II IT-A'!O13</f>
        <v>A+</v>
      </c>
      <c r="P27" s="28">
        <f>'II IT-A'!P13</f>
        <v>9</v>
      </c>
      <c r="Q27" s="28" t="str">
        <f>'II IT-A'!Q13</f>
        <v>A+</v>
      </c>
      <c r="R27" s="28">
        <f>'II IT-A'!R13</f>
        <v>9</v>
      </c>
      <c r="S27" s="28" t="str">
        <f>'II IT-A'!S13</f>
        <v>A+</v>
      </c>
      <c r="T27" s="28">
        <f>'II IT-A'!T13</f>
        <v>9</v>
      </c>
      <c r="U27" s="28" t="str">
        <f>'II IT-A'!U13</f>
        <v>A+</v>
      </c>
      <c r="V27" s="28">
        <f>'II IT-A'!V13</f>
        <v>9</v>
      </c>
      <c r="W27" s="66" t="str">
        <f t="shared" si="0"/>
        <v>Pass</v>
      </c>
      <c r="X27" s="29">
        <f>s1c*D27+s2c*F27+s3c*H27+s4c*J27+s5c*L27+l1c*N27+l2c*P27+l3c*R27+l4c*T27+l5c*V27</f>
        <v>250</v>
      </c>
      <c r="Y27" s="59">
        <f>(X27/(s1c+s2c+s3c+s4c+s5c+l1c+l2c+l3c+l4c+l5c))*10</f>
        <v>73.52941176470588</v>
      </c>
      <c r="Z27" s="45" t="e">
        <f>IF(OR(D27&lt;0,F27&lt;0,H27&lt;0,J27&lt;0,L27&lt;0,#REF!&lt;0,N27&lt;0,P27&lt;0),"Absent","Pass")</f>
        <v>#REF!</v>
      </c>
    </row>
    <row r="28" spans="1:26" ht="24.75" customHeight="1">
      <c r="A28" s="27">
        <f>'II IT-A'!A14</f>
        <v>6</v>
      </c>
      <c r="B28" s="27" t="str">
        <f>'II IT-A'!B14</f>
        <v>16321A1206</v>
      </c>
      <c r="C28" s="28" t="str">
        <f>'II IT-A'!C14</f>
        <v>A+</v>
      </c>
      <c r="D28" s="28">
        <f>'II IT-A'!D14</f>
        <v>9</v>
      </c>
      <c r="E28" s="28" t="str">
        <f>'II IT-A'!E14</f>
        <v>B</v>
      </c>
      <c r="F28" s="28">
        <f>'II IT-A'!F14</f>
        <v>6</v>
      </c>
      <c r="G28" s="28" t="str">
        <f>'II IT-A'!G14</f>
        <v>A+</v>
      </c>
      <c r="H28" s="28">
        <f>'II IT-A'!H14</f>
        <v>9</v>
      </c>
      <c r="I28" s="28" t="str">
        <f>'II IT-A'!I14</f>
        <v>B+</v>
      </c>
      <c r="J28" s="28">
        <f>'II IT-A'!J14</f>
        <v>7</v>
      </c>
      <c r="K28" s="28" t="str">
        <f>'II IT-A'!K14</f>
        <v>B</v>
      </c>
      <c r="L28" s="28">
        <f>'II IT-A'!L14</f>
        <v>6</v>
      </c>
      <c r="M28" s="28" t="str">
        <f>'II IT-A'!M14</f>
        <v>O</v>
      </c>
      <c r="N28" s="28">
        <f>'II IT-A'!N14</f>
        <v>10</v>
      </c>
      <c r="O28" s="28" t="str">
        <f>'II IT-A'!O14</f>
        <v>O</v>
      </c>
      <c r="P28" s="28">
        <f>'II IT-A'!P14</f>
        <v>10</v>
      </c>
      <c r="Q28" s="28" t="str">
        <f>'II IT-A'!Q14</f>
        <v>O</v>
      </c>
      <c r="R28" s="28">
        <f>'II IT-A'!R14</f>
        <v>10</v>
      </c>
      <c r="S28" s="28" t="str">
        <f>'II IT-A'!S14</f>
        <v>O</v>
      </c>
      <c r="T28" s="28">
        <f>'II IT-A'!T14</f>
        <v>10</v>
      </c>
      <c r="U28" s="28" t="str">
        <f>'II IT-A'!U14</f>
        <v>O</v>
      </c>
      <c r="V28" s="28">
        <f>'II IT-A'!V14</f>
        <v>10</v>
      </c>
      <c r="W28" s="66" t="str">
        <f t="shared" si="0"/>
        <v>Pass</v>
      </c>
      <c r="X28" s="29">
        <f>s1c*D28+s2c*F28+s3c*H28+s4c*J28+s5c*L28+l1c*N28+l2c*P28+l3c*R28+l4c*T28+l5c*V28</f>
        <v>290</v>
      </c>
      <c r="Y28" s="59">
        <f>(X28/(s1c+s2c+s3c+s4c+s5c+l1c+l2c+l3c+l4c+l5c))*10</f>
        <v>85.29411764705883</v>
      </c>
      <c r="Z28" s="45" t="e">
        <f>IF(OR(D28&lt;0,F28&lt;0,H28&lt;0,J28&lt;0,L28&lt;0,#REF!&lt;0,N28&lt;0,P28&lt;0),"Absent","Pass")</f>
        <v>#REF!</v>
      </c>
    </row>
    <row r="29" spans="1:26" ht="24.75" customHeight="1">
      <c r="A29" s="27">
        <f>'II IT-A'!A15</f>
        <v>7</v>
      </c>
      <c r="B29" s="27" t="str">
        <f>'II IT-A'!B15</f>
        <v>16321A1207</v>
      </c>
      <c r="C29" s="28" t="str">
        <f>'II IT-A'!C15</f>
        <v>A</v>
      </c>
      <c r="D29" s="28">
        <f>'II IT-A'!D15</f>
        <v>8</v>
      </c>
      <c r="E29" s="28" t="str">
        <f>'II IT-A'!E15</f>
        <v>A</v>
      </c>
      <c r="F29" s="28">
        <f>'II IT-A'!F15</f>
        <v>8</v>
      </c>
      <c r="G29" s="28" t="str">
        <f>'II IT-A'!G15</f>
        <v>B+</v>
      </c>
      <c r="H29" s="28">
        <f>'II IT-A'!H15</f>
        <v>7</v>
      </c>
      <c r="I29" s="28" t="str">
        <f>'II IT-A'!I15</f>
        <v>B</v>
      </c>
      <c r="J29" s="28">
        <f>'II IT-A'!J15</f>
        <v>6</v>
      </c>
      <c r="K29" s="28" t="str">
        <f>'II IT-A'!K15</f>
        <v>B</v>
      </c>
      <c r="L29" s="28">
        <f>'II IT-A'!L15</f>
        <v>6</v>
      </c>
      <c r="M29" s="28" t="str">
        <f>'II IT-A'!M15</f>
        <v>A+</v>
      </c>
      <c r="N29" s="28">
        <f>'II IT-A'!N15</f>
        <v>9</v>
      </c>
      <c r="O29" s="28" t="str">
        <f>'II IT-A'!O15</f>
        <v>O</v>
      </c>
      <c r="P29" s="28">
        <f>'II IT-A'!P15</f>
        <v>10</v>
      </c>
      <c r="Q29" s="28" t="str">
        <f>'II IT-A'!Q15</f>
        <v>O</v>
      </c>
      <c r="R29" s="28">
        <f>'II IT-A'!R15</f>
        <v>10</v>
      </c>
      <c r="S29" s="28" t="str">
        <f>'II IT-A'!S15</f>
        <v>O</v>
      </c>
      <c r="T29" s="28">
        <f>'II IT-A'!T15</f>
        <v>10</v>
      </c>
      <c r="U29" s="28" t="str">
        <f>'II IT-A'!U15</f>
        <v>O</v>
      </c>
      <c r="V29" s="28">
        <f>'II IT-A'!V15</f>
        <v>10</v>
      </c>
      <c r="W29" s="66" t="str">
        <f t="shared" si="0"/>
        <v>Pass</v>
      </c>
      <c r="X29" s="29">
        <f>s1c*D29+s2c*F29+s3c*H29+s4c*J29+s5c*L29+l1c*N29+l2c*P29+l3c*R29+l4c*T29+l5c*V29</f>
        <v>283</v>
      </c>
      <c r="Y29" s="59">
        <f>(X29/(s1c+s2c+s3c+s4c+s5c+l1c+l2c+l3c+l4c+l5c))*10</f>
        <v>83.23529411764707</v>
      </c>
      <c r="Z29" s="45" t="e">
        <f>IF(OR(D29&lt;0,F29&lt;0,H29&lt;0,J29&lt;0,L29&lt;0,#REF!&lt;0,N29&lt;0,P29&lt;0),"Absent","Pass")</f>
        <v>#REF!</v>
      </c>
    </row>
    <row r="30" spans="1:26" ht="24.75" customHeight="1">
      <c r="A30" s="27">
        <f>'II IT-A'!A16</f>
        <v>8</v>
      </c>
      <c r="B30" s="27" t="str">
        <f>'II IT-A'!B16</f>
        <v>16321A1208</v>
      </c>
      <c r="C30" s="28" t="str">
        <f>'II IT-A'!C16</f>
        <v>B</v>
      </c>
      <c r="D30" s="28">
        <f>'II IT-A'!D16</f>
        <v>6</v>
      </c>
      <c r="E30" s="28" t="str">
        <f>'II IT-A'!E16</f>
        <v>B+</v>
      </c>
      <c r="F30" s="28">
        <f>'II IT-A'!F16</f>
        <v>7</v>
      </c>
      <c r="G30" s="28" t="str">
        <f>'II IT-A'!G16</f>
        <v>B</v>
      </c>
      <c r="H30" s="28">
        <f>'II IT-A'!H16</f>
        <v>6</v>
      </c>
      <c r="I30" s="28" t="str">
        <f>'II IT-A'!I16</f>
        <v>C</v>
      </c>
      <c r="J30" s="28">
        <f>'II IT-A'!J16</f>
        <v>5</v>
      </c>
      <c r="K30" s="28" t="str">
        <f>'II IT-A'!K16</f>
        <v>C</v>
      </c>
      <c r="L30" s="28">
        <f>'II IT-A'!L16</f>
        <v>5</v>
      </c>
      <c r="M30" s="28" t="str">
        <f>'II IT-A'!M16</f>
        <v>A</v>
      </c>
      <c r="N30" s="28">
        <f>'II IT-A'!N16</f>
        <v>8</v>
      </c>
      <c r="O30" s="28" t="str">
        <f>'II IT-A'!O16</f>
        <v>O</v>
      </c>
      <c r="P30" s="28">
        <f>'II IT-A'!P16</f>
        <v>10</v>
      </c>
      <c r="Q30" s="28" t="str">
        <f>'II IT-A'!Q16</f>
        <v>O</v>
      </c>
      <c r="R30" s="28">
        <f>'II IT-A'!R16</f>
        <v>10</v>
      </c>
      <c r="S30" s="28" t="str">
        <f>'II IT-A'!S16</f>
        <v>O</v>
      </c>
      <c r="T30" s="28">
        <f>'II IT-A'!T16</f>
        <v>10</v>
      </c>
      <c r="U30" s="28" t="str">
        <f>'II IT-A'!U16</f>
        <v>O</v>
      </c>
      <c r="V30" s="28">
        <f>'II IT-A'!V16</f>
        <v>10</v>
      </c>
      <c r="W30" s="66" t="str">
        <f t="shared" si="0"/>
        <v>Pass</v>
      </c>
      <c r="X30" s="29">
        <f>s1c*D30+s2c*F30+s3c*H30+s4c*J30+s5c*L30+l1c*N30+l2c*P30+l3c*R30+l4c*T30+l5c*V30</f>
        <v>260</v>
      </c>
      <c r="Y30" s="59">
        <f>(X30/(s1c+s2c+s3c+s4c+s5c+l1c+l2c+l3c+l4c+l5c))*10</f>
        <v>76.47058823529412</v>
      </c>
      <c r="Z30" s="45" t="e">
        <f>IF(OR(D30&lt;0,F30&lt;0,H30&lt;0,J30&lt;0,L30&lt;0,#REF!&lt;0,N30&lt;0,P30&lt;0),"Absent","Pass")</f>
        <v>#REF!</v>
      </c>
    </row>
    <row r="31" spans="1:26" ht="24.75" customHeight="1">
      <c r="A31" s="27">
        <f>'II IT-A'!A17</f>
        <v>9</v>
      </c>
      <c r="B31" s="27" t="str">
        <f>'II IT-A'!B17</f>
        <v>16321A1209</v>
      </c>
      <c r="C31" s="28" t="str">
        <f>'II IT-A'!C17</f>
        <v>A</v>
      </c>
      <c r="D31" s="28">
        <f>'II IT-A'!D17</f>
        <v>8</v>
      </c>
      <c r="E31" s="28" t="str">
        <f>'II IT-A'!E17</f>
        <v>A</v>
      </c>
      <c r="F31" s="28">
        <f>'II IT-A'!F17</f>
        <v>8</v>
      </c>
      <c r="G31" s="28" t="str">
        <f>'II IT-A'!G17</f>
        <v>B</v>
      </c>
      <c r="H31" s="28">
        <f>'II IT-A'!H17</f>
        <v>6</v>
      </c>
      <c r="I31" s="28" t="str">
        <f>'II IT-A'!I17</f>
        <v>B</v>
      </c>
      <c r="J31" s="28">
        <f>'II IT-A'!J17</f>
        <v>6</v>
      </c>
      <c r="K31" s="28" t="str">
        <f>'II IT-A'!K17</f>
        <v>B</v>
      </c>
      <c r="L31" s="28">
        <f>'II IT-A'!L17</f>
        <v>6</v>
      </c>
      <c r="M31" s="28" t="str">
        <f>'II IT-A'!M17</f>
        <v>A</v>
      </c>
      <c r="N31" s="28">
        <f>'II IT-A'!N17</f>
        <v>8</v>
      </c>
      <c r="O31" s="28" t="str">
        <f>'II IT-A'!O17</f>
        <v>O</v>
      </c>
      <c r="P31" s="28">
        <f>'II IT-A'!P17</f>
        <v>10</v>
      </c>
      <c r="Q31" s="28" t="str">
        <f>'II IT-A'!Q17</f>
        <v>O</v>
      </c>
      <c r="R31" s="28">
        <f>'II IT-A'!R17</f>
        <v>10</v>
      </c>
      <c r="S31" s="28" t="str">
        <f>'II IT-A'!S17</f>
        <v>O</v>
      </c>
      <c r="T31" s="28">
        <f>'II IT-A'!T17</f>
        <v>10</v>
      </c>
      <c r="U31" s="28" t="str">
        <f>'II IT-A'!U17</f>
        <v>O</v>
      </c>
      <c r="V31" s="28">
        <f>'II IT-A'!V17</f>
        <v>10</v>
      </c>
      <c r="W31" s="66" t="str">
        <f t="shared" si="0"/>
        <v>Pass</v>
      </c>
      <c r="X31" s="29">
        <f>s1c*D31+s2c*F31+s3c*H31+s4c*J31+s5c*L31+l1c*N31+l2c*P31+l3c*R31+l4c*T31+l5c*V31</f>
        <v>278</v>
      </c>
      <c r="Y31" s="59">
        <f>(X31/(s1c+s2c+s3c+s4c+s5c+l1c+l2c+l3c+l4c+l5c))*10</f>
        <v>81.76470588235293</v>
      </c>
      <c r="Z31" s="45" t="e">
        <f>IF(OR(D31&lt;0,F31&lt;0,H31&lt;0,J31&lt;0,L31&lt;0,#REF!&lt;0,N31&lt;0,P31&lt;0),"Absent","Pass")</f>
        <v>#REF!</v>
      </c>
    </row>
    <row r="32" spans="1:26" ht="24.75" customHeight="1">
      <c r="A32" s="27">
        <f>'II IT-A'!A18</f>
        <v>10</v>
      </c>
      <c r="B32" s="27" t="str">
        <f>'II IT-A'!B18</f>
        <v>16321A1210</v>
      </c>
      <c r="C32" s="28" t="str">
        <f>'II IT-A'!C18</f>
        <v>A</v>
      </c>
      <c r="D32" s="28">
        <f>'II IT-A'!D18</f>
        <v>8</v>
      </c>
      <c r="E32" s="28" t="str">
        <f>'II IT-A'!E18</f>
        <v>B+</v>
      </c>
      <c r="F32" s="28">
        <f>'II IT-A'!F18</f>
        <v>7</v>
      </c>
      <c r="G32" s="28" t="str">
        <f>'II IT-A'!G18</f>
        <v>B+</v>
      </c>
      <c r="H32" s="28">
        <f>'II IT-A'!H18</f>
        <v>7</v>
      </c>
      <c r="I32" s="28" t="str">
        <f>'II IT-A'!I18</f>
        <v>B</v>
      </c>
      <c r="J32" s="28">
        <f>'II IT-A'!J18</f>
        <v>6</v>
      </c>
      <c r="K32" s="28" t="str">
        <f>'II IT-A'!K18</f>
        <v>C</v>
      </c>
      <c r="L32" s="28">
        <f>'II IT-A'!L18</f>
        <v>5</v>
      </c>
      <c r="M32" s="28" t="str">
        <f>'II IT-A'!M18</f>
        <v>O</v>
      </c>
      <c r="N32" s="28">
        <f>'II IT-A'!N18</f>
        <v>10</v>
      </c>
      <c r="O32" s="28" t="str">
        <f>'II IT-A'!O18</f>
        <v>A+</v>
      </c>
      <c r="P32" s="28">
        <f>'II IT-A'!P18</f>
        <v>9</v>
      </c>
      <c r="Q32" s="28" t="str">
        <f>'II IT-A'!Q18</f>
        <v>O</v>
      </c>
      <c r="R32" s="28">
        <f>'II IT-A'!R18</f>
        <v>10</v>
      </c>
      <c r="S32" s="28" t="str">
        <f>'II IT-A'!S18</f>
        <v>O</v>
      </c>
      <c r="T32" s="28">
        <f>'II IT-A'!T18</f>
        <v>10</v>
      </c>
      <c r="U32" s="28" t="str">
        <f>'II IT-A'!U18</f>
        <v>O</v>
      </c>
      <c r="V32" s="28">
        <f>'II IT-A'!V18</f>
        <v>10</v>
      </c>
      <c r="W32" s="66" t="str">
        <f t="shared" si="0"/>
        <v>Pass</v>
      </c>
      <c r="X32" s="29">
        <f>s1c*D32+s2c*F32+s3c*H32+s4c*J32+s5c*L32+l1c*N32+l2c*P32+l3c*R32+l4c*T32+l5c*V32</f>
        <v>275</v>
      </c>
      <c r="Y32" s="59">
        <f>(X32/(s1c+s2c+s3c+s4c+s5c+l1c+l2c+l3c+l4c+l5c))*10</f>
        <v>80.88235294117646</v>
      </c>
      <c r="Z32" s="45" t="e">
        <f>IF(OR(D32&lt;0,F32&lt;0,H32&lt;0,J32&lt;0,L32&lt;0,#REF!&lt;0,N32&lt;0,P32&lt;0),"Absent","Pass")</f>
        <v>#REF!</v>
      </c>
    </row>
    <row r="33" spans="1:26" ht="24.75" customHeight="1">
      <c r="A33" s="27">
        <f>'II IT-A'!A19</f>
        <v>11</v>
      </c>
      <c r="B33" s="27" t="str">
        <f>'II IT-A'!B19</f>
        <v>16321A1211</v>
      </c>
      <c r="C33" s="28" t="str">
        <f>'II IT-A'!C19</f>
        <v>B+</v>
      </c>
      <c r="D33" s="28">
        <f>'II IT-A'!D19</f>
        <v>7</v>
      </c>
      <c r="E33" s="28" t="str">
        <f>'II IT-A'!E19</f>
        <v>C</v>
      </c>
      <c r="F33" s="28">
        <f>'II IT-A'!F19</f>
        <v>5</v>
      </c>
      <c r="G33" s="28" t="str">
        <f>'II IT-A'!G19</f>
        <v>B+</v>
      </c>
      <c r="H33" s="28">
        <f>'II IT-A'!H19</f>
        <v>7</v>
      </c>
      <c r="I33" s="28" t="str">
        <f>'II IT-A'!I19</f>
        <v>B</v>
      </c>
      <c r="J33" s="28">
        <f>'II IT-A'!J19</f>
        <v>6</v>
      </c>
      <c r="K33" s="28" t="str">
        <f>'II IT-A'!K19</f>
        <v>C</v>
      </c>
      <c r="L33" s="28">
        <f>'II IT-A'!L19</f>
        <v>5</v>
      </c>
      <c r="M33" s="28" t="str">
        <f>'II IT-A'!M19</f>
        <v>O</v>
      </c>
      <c r="N33" s="28">
        <f>'II IT-A'!N19</f>
        <v>10</v>
      </c>
      <c r="O33" s="28" t="str">
        <f>'II IT-A'!O19</f>
        <v>A+</v>
      </c>
      <c r="P33" s="28">
        <f>'II IT-A'!P19</f>
        <v>9</v>
      </c>
      <c r="Q33" s="28" t="str">
        <f>'II IT-A'!Q19</f>
        <v>A+</v>
      </c>
      <c r="R33" s="28">
        <f>'II IT-A'!R19</f>
        <v>9</v>
      </c>
      <c r="S33" s="28" t="str">
        <f>'II IT-A'!S19</f>
        <v>A+</v>
      </c>
      <c r="T33" s="28">
        <f>'II IT-A'!T19</f>
        <v>9</v>
      </c>
      <c r="U33" s="28" t="str">
        <f>'II IT-A'!U19</f>
        <v>A+</v>
      </c>
      <c r="V33" s="28">
        <f>'II IT-A'!V19</f>
        <v>9</v>
      </c>
      <c r="W33" s="66" t="str">
        <f t="shared" si="0"/>
        <v>Pass</v>
      </c>
      <c r="X33" s="29">
        <f>s1c*D33+s2c*F33+s3c*H33+s4c*J33+s5c*L33+l1c*N33+l2c*P33+l3c*R33+l4c*T33+l5c*V33</f>
        <v>252</v>
      </c>
      <c r="Y33" s="59">
        <f>(X33/(s1c+s2c+s3c+s4c+s5c+l1c+l2c+l3c+l4c+l5c))*10</f>
        <v>74.11764705882354</v>
      </c>
      <c r="Z33" s="45" t="e">
        <f>IF(OR(D33&lt;0,F33&lt;0,H33&lt;0,J33&lt;0,L33&lt;0,#REF!&lt;0,N33&lt;0,P33&lt;0),"Absent","Pass")</f>
        <v>#REF!</v>
      </c>
    </row>
    <row r="34" spans="1:26" ht="24.75" customHeight="1">
      <c r="A34" s="27">
        <f>'II IT-A'!A20</f>
        <v>12</v>
      </c>
      <c r="B34" s="27" t="str">
        <f>'II IT-A'!B20</f>
        <v>16321A1212</v>
      </c>
      <c r="C34" s="28" t="str">
        <f>'II IT-A'!C20</f>
        <v>A+</v>
      </c>
      <c r="D34" s="28">
        <f>'II IT-A'!D20</f>
        <v>9</v>
      </c>
      <c r="E34" s="28" t="str">
        <f>'II IT-A'!E20</f>
        <v>B+</v>
      </c>
      <c r="F34" s="28">
        <f>'II IT-A'!F20</f>
        <v>7</v>
      </c>
      <c r="G34" s="28" t="str">
        <f>'II IT-A'!G20</f>
        <v>A</v>
      </c>
      <c r="H34" s="28">
        <f>'II IT-A'!H20</f>
        <v>8</v>
      </c>
      <c r="I34" s="28" t="str">
        <f>'II IT-A'!I20</f>
        <v>A+</v>
      </c>
      <c r="J34" s="28">
        <f>'II IT-A'!J20</f>
        <v>9</v>
      </c>
      <c r="K34" s="28" t="str">
        <f>'II IT-A'!K20</f>
        <v>B+</v>
      </c>
      <c r="L34" s="28">
        <f>'II IT-A'!L20</f>
        <v>7</v>
      </c>
      <c r="M34" s="28" t="str">
        <f>'II IT-A'!M20</f>
        <v>O</v>
      </c>
      <c r="N34" s="28">
        <f>'II IT-A'!N20</f>
        <v>10</v>
      </c>
      <c r="O34" s="28" t="str">
        <f>'II IT-A'!O20</f>
        <v>O</v>
      </c>
      <c r="P34" s="28">
        <f>'II IT-A'!P20</f>
        <v>10</v>
      </c>
      <c r="Q34" s="28" t="str">
        <f>'II IT-A'!Q20</f>
        <v>O</v>
      </c>
      <c r="R34" s="28">
        <f>'II IT-A'!R20</f>
        <v>10</v>
      </c>
      <c r="S34" s="28" t="str">
        <f>'II IT-A'!S20</f>
        <v>O</v>
      </c>
      <c r="T34" s="28">
        <f>'II IT-A'!T20</f>
        <v>10</v>
      </c>
      <c r="U34" s="28" t="str">
        <f>'II IT-A'!U20</f>
        <v>O</v>
      </c>
      <c r="V34" s="28">
        <f>'II IT-A'!V20</f>
        <v>10</v>
      </c>
      <c r="W34" s="66" t="str">
        <f t="shared" si="0"/>
        <v>Pass</v>
      </c>
      <c r="X34" s="29">
        <f>s1c*D34+s2c*F34+s3c*H34+s4c*J34+s5c*L34+l1c*N34+l2c*P34+l3c*R34+l4c*T34+l5c*V34</f>
        <v>303</v>
      </c>
      <c r="Y34" s="59">
        <f>(X34/(s1c+s2c+s3c+s4c+s5c+l1c+l2c+l3c+l4c+l5c))*10</f>
        <v>89.11764705882354</v>
      </c>
      <c r="Z34" s="45" t="e">
        <f>IF(OR(D34&lt;0,F34&lt;0,H34&lt;0,J34&lt;0,L34&lt;0,#REF!&lt;0,N34&lt;0,P34&lt;0),"Absent","Pass")</f>
        <v>#REF!</v>
      </c>
    </row>
    <row r="35" spans="1:26" ht="24.75" customHeight="1">
      <c r="A35" s="27">
        <f>'II IT-A'!A21</f>
        <v>13</v>
      </c>
      <c r="B35" s="27" t="str">
        <f>'II IT-A'!B21</f>
        <v>16321A1213</v>
      </c>
      <c r="C35" s="28" t="str">
        <f>'II IT-A'!C21</f>
        <v>A+</v>
      </c>
      <c r="D35" s="28">
        <f>'II IT-A'!D21</f>
        <v>9</v>
      </c>
      <c r="E35" s="28" t="str">
        <f>'II IT-A'!E21</f>
        <v>B+</v>
      </c>
      <c r="F35" s="28">
        <f>'II IT-A'!F21</f>
        <v>7</v>
      </c>
      <c r="G35" s="28" t="str">
        <f>'II IT-A'!G21</f>
        <v>A+</v>
      </c>
      <c r="H35" s="28">
        <f>'II IT-A'!H21</f>
        <v>9</v>
      </c>
      <c r="I35" s="28" t="str">
        <f>'II IT-A'!I21</f>
        <v>C</v>
      </c>
      <c r="J35" s="28">
        <f>'II IT-A'!J21</f>
        <v>5</v>
      </c>
      <c r="K35" s="28" t="str">
        <f>'II IT-A'!K21</f>
        <v>B+</v>
      </c>
      <c r="L35" s="28">
        <f>'II IT-A'!L21</f>
        <v>7</v>
      </c>
      <c r="M35" s="28" t="str">
        <f>'II IT-A'!M21</f>
        <v>O</v>
      </c>
      <c r="N35" s="28">
        <f>'II IT-A'!N21</f>
        <v>10</v>
      </c>
      <c r="O35" s="28" t="str">
        <f>'II IT-A'!O21</f>
        <v>A+</v>
      </c>
      <c r="P35" s="28">
        <f>'II IT-A'!P21</f>
        <v>9</v>
      </c>
      <c r="Q35" s="28" t="str">
        <f>'II IT-A'!Q21</f>
        <v>O</v>
      </c>
      <c r="R35" s="28">
        <f>'II IT-A'!R21</f>
        <v>10</v>
      </c>
      <c r="S35" s="28" t="str">
        <f>'II IT-A'!S21</f>
        <v>O</v>
      </c>
      <c r="T35" s="28">
        <f>'II IT-A'!T21</f>
        <v>10</v>
      </c>
      <c r="U35" s="28" t="str">
        <f>'II IT-A'!U21</f>
        <v>O</v>
      </c>
      <c r="V35" s="28">
        <f>'II IT-A'!V21</f>
        <v>10</v>
      </c>
      <c r="W35" s="66" t="str">
        <f t="shared" si="0"/>
        <v>Pass</v>
      </c>
      <c r="X35" s="29">
        <f>s1c*D35+s2c*F35+s3c*H35+s4c*J35+s5c*L35+l1c*N35+l2c*P35+l3c*R35+l4c*T35+l5c*V35</f>
        <v>288</v>
      </c>
      <c r="Y35" s="59">
        <f>(X35/(s1c+s2c+s3c+s4c+s5c+l1c+l2c+l3c+l4c+l5c))*10</f>
        <v>84.70588235294117</v>
      </c>
      <c r="Z35" s="45" t="e">
        <f>IF(OR(D35&lt;0,F35&lt;0,H35&lt;0,J35&lt;0,L35&lt;0,#REF!&lt;0,N35&lt;0,P35&lt;0),"Absent","Pass")</f>
        <v>#REF!</v>
      </c>
    </row>
    <row r="36" spans="1:26" ht="24.75" customHeight="1">
      <c r="A36" s="27">
        <f>'II IT-A'!A22</f>
        <v>14</v>
      </c>
      <c r="B36" s="27" t="str">
        <f>'II IT-A'!B22</f>
        <v>16321A1214</v>
      </c>
      <c r="C36" s="28" t="str">
        <f>'II IT-A'!C22</f>
        <v>B+</v>
      </c>
      <c r="D36" s="28">
        <f>'II IT-A'!D22</f>
        <v>7</v>
      </c>
      <c r="E36" s="28" t="str">
        <f>'II IT-A'!E22</f>
        <v>C</v>
      </c>
      <c r="F36" s="28">
        <f>'II IT-A'!F22</f>
        <v>5</v>
      </c>
      <c r="G36" s="28" t="str">
        <f>'II IT-A'!G22</f>
        <v>C</v>
      </c>
      <c r="H36" s="28">
        <f>'II IT-A'!H22</f>
        <v>5</v>
      </c>
      <c r="I36" s="28" t="str">
        <f>'II IT-A'!I22</f>
        <v>F</v>
      </c>
      <c r="J36" s="28">
        <f>'II IT-A'!J22</f>
        <v>0</v>
      </c>
      <c r="K36" s="28" t="str">
        <f>'II IT-A'!K22</f>
        <v>F</v>
      </c>
      <c r="L36" s="28">
        <f>'II IT-A'!L22</f>
        <v>0</v>
      </c>
      <c r="M36" s="28" t="str">
        <f>'II IT-A'!M22</f>
        <v>B+</v>
      </c>
      <c r="N36" s="28">
        <f>'II IT-A'!N22</f>
        <v>7</v>
      </c>
      <c r="O36" s="28" t="str">
        <f>'II IT-A'!O22</f>
        <v>B+</v>
      </c>
      <c r="P36" s="28">
        <f>'II IT-A'!P22</f>
        <v>7</v>
      </c>
      <c r="Q36" s="28" t="str">
        <f>'II IT-A'!Q22</f>
        <v>A+</v>
      </c>
      <c r="R36" s="28">
        <f>'II IT-A'!R22</f>
        <v>9</v>
      </c>
      <c r="S36" s="28" t="str">
        <f>'II IT-A'!S22</f>
        <v>A+</v>
      </c>
      <c r="T36" s="28">
        <f>'II IT-A'!T22</f>
        <v>9</v>
      </c>
      <c r="U36" s="28" t="str">
        <f>'II IT-A'!U22</f>
        <v>A+</v>
      </c>
      <c r="V36" s="28">
        <f>'II IT-A'!V22</f>
        <v>9</v>
      </c>
      <c r="W36" s="66" t="str">
        <f t="shared" si="0"/>
        <v>Fail</v>
      </c>
      <c r="X36" s="29">
        <f>s1c*D36+s2c*F36+s3c*H36+s4c*J36+s5c*L36+l1c*N36+l2c*P36+l3c*R36+l4c*T36+l5c*V36</f>
        <v>192</v>
      </c>
      <c r="Y36" s="59">
        <f>(X36/(s1c+s2c+s3c+s4c+s5c+l1c+l2c+l3c+l4c+l5c))*10</f>
        <v>56.47058823529412</v>
      </c>
      <c r="Z36" s="45" t="e">
        <f>IF(OR(D36&lt;0,F36&lt;0,H36&lt;0,J36&lt;0,L36&lt;0,#REF!&lt;0,N36&lt;0,P36&lt;0),"Absent","Pass")</f>
        <v>#REF!</v>
      </c>
    </row>
    <row r="37" spans="1:26" ht="24.75" customHeight="1">
      <c r="A37" s="27">
        <f>'II IT-A'!A23</f>
        <v>15</v>
      </c>
      <c r="B37" s="27" t="str">
        <f>'II IT-A'!B23</f>
        <v>16321A1216</v>
      </c>
      <c r="C37" s="28" t="str">
        <f>'II IT-A'!C23</f>
        <v>B+</v>
      </c>
      <c r="D37" s="28">
        <f>'II IT-A'!D23</f>
        <v>7</v>
      </c>
      <c r="E37" s="28" t="str">
        <f>'II IT-A'!E23</f>
        <v>B</v>
      </c>
      <c r="F37" s="28">
        <f>'II IT-A'!F23</f>
        <v>6</v>
      </c>
      <c r="G37" s="28" t="str">
        <f>'II IT-A'!G23</f>
        <v>A</v>
      </c>
      <c r="H37" s="28">
        <f>'II IT-A'!H23</f>
        <v>8</v>
      </c>
      <c r="I37" s="28" t="str">
        <f>'II IT-A'!I23</f>
        <v>C</v>
      </c>
      <c r="J37" s="28">
        <f>'II IT-A'!J23</f>
        <v>5</v>
      </c>
      <c r="K37" s="28" t="str">
        <f>'II IT-A'!K23</f>
        <v>C</v>
      </c>
      <c r="L37" s="28">
        <f>'II IT-A'!L23</f>
        <v>5</v>
      </c>
      <c r="M37" s="28" t="str">
        <f>'II IT-A'!M23</f>
        <v>O</v>
      </c>
      <c r="N37" s="28">
        <f>'II IT-A'!N23</f>
        <v>10</v>
      </c>
      <c r="O37" s="28" t="str">
        <f>'II IT-A'!O23</f>
        <v>O</v>
      </c>
      <c r="P37" s="28">
        <f>'II IT-A'!P23</f>
        <v>10</v>
      </c>
      <c r="Q37" s="28" t="str">
        <f>'II IT-A'!Q23</f>
        <v>O</v>
      </c>
      <c r="R37" s="28">
        <f>'II IT-A'!R23</f>
        <v>10</v>
      </c>
      <c r="S37" s="28" t="str">
        <f>'II IT-A'!S23</f>
        <v>O</v>
      </c>
      <c r="T37" s="28">
        <f>'II IT-A'!T23</f>
        <v>10</v>
      </c>
      <c r="U37" s="28" t="str">
        <f>'II IT-A'!U23</f>
        <v>O</v>
      </c>
      <c r="V37" s="28">
        <f>'II IT-A'!V23</f>
        <v>10</v>
      </c>
      <c r="W37" s="66" t="str">
        <f t="shared" si="0"/>
        <v>Pass</v>
      </c>
      <c r="X37" s="29">
        <f>s1c*D37+s2c*F37+s3c*H37+s4c*J37+s5c*L37+l1c*N37+l2c*P37+l3c*R37+l4c*T37+l5c*V37</f>
        <v>269</v>
      </c>
      <c r="Y37" s="59">
        <f>(X37/(s1c+s2c+s3c+s4c+s5c+l1c+l2c+l3c+l4c+l5c))*10</f>
        <v>79.11764705882354</v>
      </c>
      <c r="Z37" s="45" t="e">
        <f>IF(OR(D37&lt;0,F37&lt;0,H37&lt;0,J37&lt;0,L37&lt;0,#REF!&lt;0,N37&lt;0,P37&lt;0),"Absent","Pass")</f>
        <v>#REF!</v>
      </c>
    </row>
    <row r="38" spans="1:26" ht="24.75" customHeight="1">
      <c r="A38" s="27">
        <f>'II IT-A'!A24</f>
        <v>16</v>
      </c>
      <c r="B38" s="27" t="str">
        <f>'II IT-A'!B24</f>
        <v>16321A1217</v>
      </c>
      <c r="C38" s="28" t="str">
        <f>'II IT-A'!C24</f>
        <v>B</v>
      </c>
      <c r="D38" s="28">
        <f>'II IT-A'!D24</f>
        <v>6</v>
      </c>
      <c r="E38" s="28" t="str">
        <f>'II IT-A'!E24</f>
        <v>B</v>
      </c>
      <c r="F38" s="28">
        <f>'II IT-A'!F24</f>
        <v>6</v>
      </c>
      <c r="G38" s="28" t="str">
        <f>'II IT-A'!G24</f>
        <v>C</v>
      </c>
      <c r="H38" s="28">
        <f>'II IT-A'!H24</f>
        <v>5</v>
      </c>
      <c r="I38" s="28" t="str">
        <f>'II IT-A'!I24</f>
        <v>F</v>
      </c>
      <c r="J38" s="28">
        <f>'II IT-A'!J24</f>
        <v>0</v>
      </c>
      <c r="K38" s="28" t="str">
        <f>'II IT-A'!K24</f>
        <v>C</v>
      </c>
      <c r="L38" s="28">
        <f>'II IT-A'!L24</f>
        <v>5</v>
      </c>
      <c r="M38" s="28" t="str">
        <f>'II IT-A'!M24</f>
        <v>B+</v>
      </c>
      <c r="N38" s="28">
        <f>'II IT-A'!N24</f>
        <v>7</v>
      </c>
      <c r="O38" s="28" t="str">
        <f>'II IT-A'!O24</f>
        <v>A+</v>
      </c>
      <c r="P38" s="28">
        <f>'II IT-A'!P24</f>
        <v>9</v>
      </c>
      <c r="Q38" s="28" t="str">
        <f>'II IT-A'!Q24</f>
        <v>A+</v>
      </c>
      <c r="R38" s="28">
        <f>'II IT-A'!R24</f>
        <v>9</v>
      </c>
      <c r="S38" s="28" t="str">
        <f>'II IT-A'!S24</f>
        <v>A+</v>
      </c>
      <c r="T38" s="28">
        <f>'II IT-A'!T24</f>
        <v>9</v>
      </c>
      <c r="U38" s="28" t="str">
        <f>'II IT-A'!U24</f>
        <v>A+</v>
      </c>
      <c r="V38" s="28">
        <f>'II IT-A'!V24</f>
        <v>9</v>
      </c>
      <c r="W38" s="66" t="str">
        <f t="shared" si="0"/>
        <v>Fail</v>
      </c>
      <c r="X38" s="29">
        <f>s1c*D38+s2c*F38+s3c*H38+s4c*J38+s5c*L38+l1c*N38+l2c*P38+l3c*R38+l4c*T38+l5c*V38</f>
        <v>217</v>
      </c>
      <c r="Y38" s="59">
        <f>(X38/(s1c+s2c+s3c+s4c+s5c+l1c+l2c+l3c+l4c+l5c))*10</f>
        <v>63.82352941176471</v>
      </c>
      <c r="Z38" s="45" t="e">
        <f>IF(OR(D38&lt;0,F38&lt;0,H38&lt;0,J38&lt;0,L38&lt;0,#REF!&lt;0,N38&lt;0,P38&lt;0),"Absent","Pass")</f>
        <v>#REF!</v>
      </c>
    </row>
    <row r="39" spans="1:26" ht="24.75" customHeight="1">
      <c r="A39" s="27">
        <f>'II IT-A'!A25</f>
        <v>17</v>
      </c>
      <c r="B39" s="27" t="str">
        <f>'II IT-A'!B25</f>
        <v>16321A1218</v>
      </c>
      <c r="C39" s="28" t="str">
        <f>'II IT-A'!C25</f>
        <v>A</v>
      </c>
      <c r="D39" s="28">
        <f>'II IT-A'!D25</f>
        <v>8</v>
      </c>
      <c r="E39" s="28" t="str">
        <f>'II IT-A'!E25</f>
        <v>B</v>
      </c>
      <c r="F39" s="28">
        <f>'II IT-A'!F25</f>
        <v>6</v>
      </c>
      <c r="G39" s="28" t="str">
        <f>'II IT-A'!G25</f>
        <v>A</v>
      </c>
      <c r="H39" s="28">
        <f>'II IT-A'!H25</f>
        <v>8</v>
      </c>
      <c r="I39" s="28" t="str">
        <f>'II IT-A'!I25</f>
        <v>A</v>
      </c>
      <c r="J39" s="28">
        <f>'II IT-A'!J25</f>
        <v>8</v>
      </c>
      <c r="K39" s="28" t="str">
        <f>'II IT-A'!K25</f>
        <v>A</v>
      </c>
      <c r="L39" s="28">
        <f>'II IT-A'!L25</f>
        <v>8</v>
      </c>
      <c r="M39" s="28" t="str">
        <f>'II IT-A'!M25</f>
        <v>A+</v>
      </c>
      <c r="N39" s="28">
        <f>'II IT-A'!N25</f>
        <v>9</v>
      </c>
      <c r="O39" s="28" t="str">
        <f>'II IT-A'!O25</f>
        <v>O</v>
      </c>
      <c r="P39" s="28">
        <f>'II IT-A'!P25</f>
        <v>10</v>
      </c>
      <c r="Q39" s="28" t="str">
        <f>'II IT-A'!Q25</f>
        <v>O</v>
      </c>
      <c r="R39" s="28">
        <f>'II IT-A'!R25</f>
        <v>10</v>
      </c>
      <c r="S39" s="28" t="str">
        <f>'II IT-A'!S25</f>
        <v>O</v>
      </c>
      <c r="T39" s="28">
        <f>'II IT-A'!T25</f>
        <v>10</v>
      </c>
      <c r="U39" s="28" t="str">
        <f>'II IT-A'!U25</f>
        <v>O</v>
      </c>
      <c r="V39" s="28">
        <f>'II IT-A'!V25</f>
        <v>10</v>
      </c>
      <c r="W39" s="66" t="str">
        <f t="shared" si="0"/>
        <v>Pass</v>
      </c>
      <c r="X39" s="29">
        <f>s1c*D39+s2c*F39+s3c*H39+s4c*J39+s5c*L39+l1c*N39+l2c*P39+l3c*R39+l4c*T39+l5c*V39</f>
        <v>294</v>
      </c>
      <c r="Y39" s="59">
        <f>(X39/(s1c+s2c+s3c+s4c+s5c+l1c+l2c+l3c+l4c+l5c))*10</f>
        <v>86.47058823529412</v>
      </c>
      <c r="Z39" s="45" t="e">
        <f>IF(OR(D39&lt;0,F39&lt;0,H39&lt;0,J39&lt;0,L39&lt;0,#REF!&lt;0,N39&lt;0,P39&lt;0),"Absent","Pass")</f>
        <v>#REF!</v>
      </c>
    </row>
    <row r="40" spans="1:26" ht="24.75" customHeight="1">
      <c r="A40" s="27">
        <f>'II IT-A'!A26</f>
        <v>21</v>
      </c>
      <c r="B40" s="27" t="str">
        <f>'II IT-A'!B26</f>
        <v>16321A1222</v>
      </c>
      <c r="C40" s="28" t="str">
        <f>'II IT-A'!C26</f>
        <v>B</v>
      </c>
      <c r="D40" s="28">
        <f>'II IT-A'!D26</f>
        <v>6</v>
      </c>
      <c r="E40" s="28" t="str">
        <f>'II IT-A'!E26</f>
        <v>C</v>
      </c>
      <c r="F40" s="28">
        <f>'II IT-A'!F26</f>
        <v>5</v>
      </c>
      <c r="G40" s="28" t="str">
        <f>'II IT-A'!G26</f>
        <v>C</v>
      </c>
      <c r="H40" s="28">
        <f>'II IT-A'!H26</f>
        <v>5</v>
      </c>
      <c r="I40" s="28" t="str">
        <f>'II IT-A'!I26</f>
        <v>C</v>
      </c>
      <c r="J40" s="28">
        <f>'II IT-A'!J26</f>
        <v>5</v>
      </c>
      <c r="K40" s="28" t="str">
        <f>'II IT-A'!K26</f>
        <v>B</v>
      </c>
      <c r="L40" s="28">
        <f>'II IT-A'!L26</f>
        <v>6</v>
      </c>
      <c r="M40" s="28" t="str">
        <f>'II IT-A'!M26</f>
        <v>A</v>
      </c>
      <c r="N40" s="28">
        <f>'II IT-A'!N26</f>
        <v>8</v>
      </c>
      <c r="O40" s="28" t="str">
        <f>'II IT-A'!O26</f>
        <v>A+</v>
      </c>
      <c r="P40" s="28">
        <f>'II IT-A'!P26</f>
        <v>9</v>
      </c>
      <c r="Q40" s="28" t="str">
        <f>'II IT-A'!Q26</f>
        <v>O</v>
      </c>
      <c r="R40" s="28">
        <f>'II IT-A'!R26</f>
        <v>10</v>
      </c>
      <c r="S40" s="28" t="str">
        <f>'II IT-A'!S26</f>
        <v>O</v>
      </c>
      <c r="T40" s="28">
        <f>'II IT-A'!T26</f>
        <v>10</v>
      </c>
      <c r="U40" s="28" t="str">
        <f>'II IT-A'!U26</f>
        <v>O</v>
      </c>
      <c r="V40" s="28">
        <f>'II IT-A'!V26</f>
        <v>10</v>
      </c>
      <c r="W40" s="66" t="str">
        <f t="shared" si="0"/>
        <v>Pass</v>
      </c>
      <c r="X40" s="29">
        <f>s1c*D40+s2c*F40+s3c*H40+s4c*J40+s5c*L40+l1c*N40+l2c*P40+l3c*R40+l4c*T40+l5c*V40</f>
        <v>251</v>
      </c>
      <c r="Y40" s="59">
        <f>(X40/(s1c+s2c+s3c+s4c+s5c+l1c+l2c+l3c+l4c+l5c))*10</f>
        <v>73.82352941176471</v>
      </c>
      <c r="Z40" s="45" t="e">
        <f>IF(OR(D40&lt;0,F40&lt;0,H40&lt;0,J40&lt;0,L40&lt;0,#REF!&lt;0,N40&lt;0,P40&lt;0),"Absent","Pass")</f>
        <v>#REF!</v>
      </c>
    </row>
    <row r="41" spans="1:26" ht="24.75" customHeight="1">
      <c r="A41" s="27">
        <f>'II IT-A'!A27</f>
        <v>22</v>
      </c>
      <c r="B41" s="27" t="str">
        <f>'II IT-A'!B27</f>
        <v>16321A1223</v>
      </c>
      <c r="C41" s="28" t="str">
        <f>'II IT-A'!C27</f>
        <v>A</v>
      </c>
      <c r="D41" s="28">
        <f>'II IT-A'!D27</f>
        <v>8</v>
      </c>
      <c r="E41" s="28" t="str">
        <f>'II IT-A'!E27</f>
        <v>B</v>
      </c>
      <c r="F41" s="28">
        <f>'II IT-A'!F27</f>
        <v>6</v>
      </c>
      <c r="G41" s="28" t="str">
        <f>'II IT-A'!G27</f>
        <v>B</v>
      </c>
      <c r="H41" s="28">
        <f>'II IT-A'!H27</f>
        <v>6</v>
      </c>
      <c r="I41" s="28" t="str">
        <f>'II IT-A'!I27</f>
        <v>C</v>
      </c>
      <c r="J41" s="28">
        <f>'II IT-A'!J27</f>
        <v>5</v>
      </c>
      <c r="K41" s="28" t="str">
        <f>'II IT-A'!K27</f>
        <v>B</v>
      </c>
      <c r="L41" s="28">
        <f>'II IT-A'!L27</f>
        <v>6</v>
      </c>
      <c r="M41" s="28" t="str">
        <f>'II IT-A'!M27</f>
        <v>O</v>
      </c>
      <c r="N41" s="28">
        <f>'II IT-A'!N27</f>
        <v>10</v>
      </c>
      <c r="O41" s="28" t="str">
        <f>'II IT-A'!O27</f>
        <v>O</v>
      </c>
      <c r="P41" s="28">
        <f>'II IT-A'!P27</f>
        <v>10</v>
      </c>
      <c r="Q41" s="28" t="str">
        <f>'II IT-A'!Q27</f>
        <v>O</v>
      </c>
      <c r="R41" s="28">
        <f>'II IT-A'!R27</f>
        <v>10</v>
      </c>
      <c r="S41" s="28" t="str">
        <f>'II IT-A'!S27</f>
        <v>O</v>
      </c>
      <c r="T41" s="28">
        <f>'II IT-A'!T27</f>
        <v>10</v>
      </c>
      <c r="U41" s="28" t="str">
        <f>'II IT-A'!U27</f>
        <v>O</v>
      </c>
      <c r="V41" s="28">
        <f>'II IT-A'!V27</f>
        <v>10</v>
      </c>
      <c r="W41" s="66" t="str">
        <f t="shared" si="0"/>
        <v>Pass</v>
      </c>
      <c r="X41" s="29">
        <f>s1c*D41+s2c*F41+s3c*H41+s4c*J41+s5c*L41+l1c*N41+l2c*P41+l3c*R41+l4c*T41+l5c*V41</f>
        <v>270</v>
      </c>
      <c r="Y41" s="59">
        <f>(X41/(s1c+s2c+s3c+s4c+s5c+l1c+l2c+l3c+l4c+l5c))*10</f>
        <v>79.41176470588235</v>
      </c>
      <c r="Z41" s="45" t="e">
        <f>IF(OR(D41&lt;0,F41&lt;0,H41&lt;0,J41&lt;0,L41&lt;0,#REF!&lt;0,N41&lt;0,P41&lt;0),"Absent","Pass")</f>
        <v>#REF!</v>
      </c>
    </row>
    <row r="42" spans="1:26" ht="24.75" customHeight="1">
      <c r="A42" s="27">
        <f>'II IT-A'!A28</f>
        <v>23</v>
      </c>
      <c r="B42" s="27" t="str">
        <f>'II IT-A'!B28</f>
        <v>16321A1224</v>
      </c>
      <c r="C42" s="28" t="str">
        <f>'II IT-A'!C28</f>
        <v>A</v>
      </c>
      <c r="D42" s="28">
        <f>'II IT-A'!D28</f>
        <v>8</v>
      </c>
      <c r="E42" s="28" t="str">
        <f>'II IT-A'!E28</f>
        <v>B+</v>
      </c>
      <c r="F42" s="28">
        <f>'II IT-A'!F28</f>
        <v>7</v>
      </c>
      <c r="G42" s="28" t="str">
        <f>'II IT-A'!G28</f>
        <v>B</v>
      </c>
      <c r="H42" s="28">
        <f>'II IT-A'!H28</f>
        <v>6</v>
      </c>
      <c r="I42" s="28" t="str">
        <f>'II IT-A'!I28</f>
        <v>B+</v>
      </c>
      <c r="J42" s="28">
        <f>'II IT-A'!J28</f>
        <v>7</v>
      </c>
      <c r="K42" s="28" t="str">
        <f>'II IT-A'!K28</f>
        <v>B</v>
      </c>
      <c r="L42" s="28">
        <f>'II IT-A'!L28</f>
        <v>6</v>
      </c>
      <c r="M42" s="28" t="str">
        <f>'II IT-A'!M28</f>
        <v>A+</v>
      </c>
      <c r="N42" s="28">
        <f>'II IT-A'!N28</f>
        <v>9</v>
      </c>
      <c r="O42" s="28" t="str">
        <f>'II IT-A'!O28</f>
        <v>O</v>
      </c>
      <c r="P42" s="28">
        <f>'II IT-A'!P28</f>
        <v>10</v>
      </c>
      <c r="Q42" s="28" t="str">
        <f>'II IT-A'!Q28</f>
        <v>O</v>
      </c>
      <c r="R42" s="28">
        <f>'II IT-A'!R28</f>
        <v>10</v>
      </c>
      <c r="S42" s="28" t="str">
        <f>'II IT-A'!S28</f>
        <v>O</v>
      </c>
      <c r="T42" s="28">
        <f>'II IT-A'!T28</f>
        <v>10</v>
      </c>
      <c r="U42" s="28" t="str">
        <f>'II IT-A'!U28</f>
        <v>O</v>
      </c>
      <c r="V42" s="28">
        <f>'II IT-A'!V28</f>
        <v>10</v>
      </c>
      <c r="W42" s="66" t="str">
        <f t="shared" si="0"/>
        <v>Pass</v>
      </c>
      <c r="X42" s="29">
        <f>s1c*D42+s2c*F42+s3c*H42+s4c*J42+s5c*L42+l1c*N42+l2c*P42+l3c*R42+l4c*T42+l5c*V42</f>
        <v>280</v>
      </c>
      <c r="Y42" s="59">
        <f>(X42/(s1c+s2c+s3c+s4c+s5c+l1c+l2c+l3c+l4c+l5c))*10</f>
        <v>82.35294117647058</v>
      </c>
      <c r="Z42" s="45" t="e">
        <f>IF(OR(D42&lt;0,F42&lt;0,H42&lt;0,J42&lt;0,L42&lt;0,#REF!&lt;0,N42&lt;0,P42&lt;0),"Absent","Pass")</f>
        <v>#REF!</v>
      </c>
    </row>
    <row r="43" spans="1:26" ht="24.75" customHeight="1">
      <c r="A43" s="27">
        <f>'II IT-A'!A29</f>
        <v>24</v>
      </c>
      <c r="B43" s="27" t="str">
        <f>'II IT-A'!B29</f>
        <v>16321A1225</v>
      </c>
      <c r="C43" s="28" t="str">
        <f>'II IT-A'!C29</f>
        <v>B</v>
      </c>
      <c r="D43" s="28">
        <f>'II IT-A'!D29</f>
        <v>6</v>
      </c>
      <c r="E43" s="28" t="str">
        <f>'II IT-A'!E29</f>
        <v>C</v>
      </c>
      <c r="F43" s="28">
        <f>'II IT-A'!F29</f>
        <v>5</v>
      </c>
      <c r="G43" s="28" t="str">
        <f>'II IT-A'!G29</f>
        <v>B</v>
      </c>
      <c r="H43" s="28">
        <f>'II IT-A'!H29</f>
        <v>6</v>
      </c>
      <c r="I43" s="28" t="str">
        <f>'II IT-A'!I29</f>
        <v>C</v>
      </c>
      <c r="J43" s="28">
        <f>'II IT-A'!J29</f>
        <v>5</v>
      </c>
      <c r="K43" s="28" t="str">
        <f>'II IT-A'!K29</f>
        <v>B</v>
      </c>
      <c r="L43" s="28">
        <f>'II IT-A'!L29</f>
        <v>6</v>
      </c>
      <c r="M43" s="28" t="str">
        <f>'II IT-A'!M29</f>
        <v>O</v>
      </c>
      <c r="N43" s="28">
        <f>'II IT-A'!N29</f>
        <v>10</v>
      </c>
      <c r="O43" s="28" t="str">
        <f>'II IT-A'!O29</f>
        <v>O</v>
      </c>
      <c r="P43" s="28">
        <f>'II IT-A'!P29</f>
        <v>10</v>
      </c>
      <c r="Q43" s="28" t="str">
        <f>'II IT-A'!Q29</f>
        <v>O</v>
      </c>
      <c r="R43" s="28">
        <f>'II IT-A'!R29</f>
        <v>10</v>
      </c>
      <c r="S43" s="28" t="str">
        <f>'II IT-A'!S29</f>
        <v>O</v>
      </c>
      <c r="T43" s="28">
        <f>'II IT-A'!T29</f>
        <v>10</v>
      </c>
      <c r="U43" s="28" t="str">
        <f>'II IT-A'!U29</f>
        <v>O</v>
      </c>
      <c r="V43" s="28">
        <f>'II IT-A'!V29</f>
        <v>10</v>
      </c>
      <c r="W43" s="66" t="str">
        <f t="shared" si="0"/>
        <v>Pass</v>
      </c>
      <c r="X43" s="29">
        <f>s1c*D43+s2c*F43+s3c*H43+s4c*J43+s5c*L43+l1c*N43+l2c*P43+l3c*R43+l4c*T43+l5c*V43</f>
        <v>260</v>
      </c>
      <c r="Y43" s="59">
        <f>(X43/(s1c+s2c+s3c+s4c+s5c+l1c+l2c+l3c+l4c+l5c))*10</f>
        <v>76.47058823529412</v>
      </c>
      <c r="Z43" s="45" t="e">
        <f>IF(OR(D43&lt;0,F43&lt;0,H43&lt;0,J43&lt;0,L43&lt;0,#REF!&lt;0,N43&lt;0,P43&lt;0),"Absent","Pass")</f>
        <v>#REF!</v>
      </c>
    </row>
    <row r="44" spans="1:26" ht="24.75" customHeight="1">
      <c r="A44" s="27">
        <f>'II IT-A'!A30</f>
        <v>25</v>
      </c>
      <c r="B44" s="27" t="str">
        <f>'II IT-A'!B30</f>
        <v>16321A1226</v>
      </c>
      <c r="C44" s="28" t="str">
        <f>'II IT-A'!C30</f>
        <v>A+</v>
      </c>
      <c r="D44" s="28">
        <f>'II IT-A'!D30</f>
        <v>9</v>
      </c>
      <c r="E44" s="28" t="str">
        <f>'II IT-A'!E30</f>
        <v>B+</v>
      </c>
      <c r="F44" s="28">
        <f>'II IT-A'!F30</f>
        <v>7</v>
      </c>
      <c r="G44" s="28" t="str">
        <f>'II IT-A'!G30</f>
        <v>A+</v>
      </c>
      <c r="H44" s="28">
        <f>'II IT-A'!H30</f>
        <v>9</v>
      </c>
      <c r="I44" s="28" t="str">
        <f>'II IT-A'!I30</f>
        <v>A</v>
      </c>
      <c r="J44" s="28">
        <f>'II IT-A'!J30</f>
        <v>8</v>
      </c>
      <c r="K44" s="28" t="str">
        <f>'II IT-A'!K30</f>
        <v>A</v>
      </c>
      <c r="L44" s="28">
        <f>'II IT-A'!L30</f>
        <v>8</v>
      </c>
      <c r="M44" s="28" t="str">
        <f>'II IT-A'!M30</f>
        <v>O</v>
      </c>
      <c r="N44" s="28">
        <f>'II IT-A'!N30</f>
        <v>10</v>
      </c>
      <c r="O44" s="28" t="str">
        <f>'II IT-A'!O30</f>
        <v>O</v>
      </c>
      <c r="P44" s="28">
        <f>'II IT-A'!P30</f>
        <v>10</v>
      </c>
      <c r="Q44" s="28" t="str">
        <f>'II IT-A'!Q30</f>
        <v>O</v>
      </c>
      <c r="R44" s="28">
        <f>'II IT-A'!R30</f>
        <v>10</v>
      </c>
      <c r="S44" s="28" t="str">
        <f>'II IT-A'!S30</f>
        <v>O</v>
      </c>
      <c r="T44" s="28">
        <f>'II IT-A'!T30</f>
        <v>10</v>
      </c>
      <c r="U44" s="28" t="str">
        <f>'II IT-A'!U30</f>
        <v>O</v>
      </c>
      <c r="V44" s="28">
        <f>'II IT-A'!V30</f>
        <v>10</v>
      </c>
      <c r="W44" s="66" t="str">
        <f t="shared" si="0"/>
        <v>Pass</v>
      </c>
      <c r="X44" s="29">
        <f>s1c*D44+s2c*F44+s3c*H44+s4c*J44+s5c*L44+l1c*N44+l2c*P44+l3c*R44+l4c*T44+l5c*V44</f>
        <v>306</v>
      </c>
      <c r="Y44" s="59">
        <f>(X44/(s1c+s2c+s3c+s4c+s5c+l1c+l2c+l3c+l4c+l5c))*10</f>
        <v>90</v>
      </c>
      <c r="Z44" s="45" t="e">
        <f>IF(OR(D44&lt;0,F44&lt;0,H44&lt;0,J44&lt;0,L44&lt;0,#REF!&lt;0,N44&lt;0,P44&lt;0),"Absent","Pass")</f>
        <v>#REF!</v>
      </c>
    </row>
    <row r="45" spans="1:26" ht="24.75" customHeight="1">
      <c r="A45" s="27">
        <f>'II IT-A'!A31</f>
        <v>26</v>
      </c>
      <c r="B45" s="27" t="str">
        <f>'II IT-A'!B31</f>
        <v>16321A1227</v>
      </c>
      <c r="C45" s="28" t="str">
        <f>'II IT-A'!C31</f>
        <v>A</v>
      </c>
      <c r="D45" s="28">
        <f>'II IT-A'!D31</f>
        <v>8</v>
      </c>
      <c r="E45" s="28" t="str">
        <f>'II IT-A'!E31</f>
        <v>C</v>
      </c>
      <c r="F45" s="28">
        <f>'II IT-A'!F31</f>
        <v>5</v>
      </c>
      <c r="G45" s="28" t="str">
        <f>'II IT-A'!G31</f>
        <v>A</v>
      </c>
      <c r="H45" s="28">
        <f>'II IT-A'!H31</f>
        <v>8</v>
      </c>
      <c r="I45" s="28" t="str">
        <f>'II IT-A'!I31</f>
        <v>B+</v>
      </c>
      <c r="J45" s="28">
        <f>'II IT-A'!J31</f>
        <v>7</v>
      </c>
      <c r="K45" s="28" t="str">
        <f>'II IT-A'!K31</f>
        <v>B+</v>
      </c>
      <c r="L45" s="28">
        <f>'II IT-A'!L31</f>
        <v>7</v>
      </c>
      <c r="M45" s="28" t="str">
        <f>'II IT-A'!M31</f>
        <v>O</v>
      </c>
      <c r="N45" s="28">
        <f>'II IT-A'!N31</f>
        <v>10</v>
      </c>
      <c r="O45" s="28" t="str">
        <f>'II IT-A'!O31</f>
        <v>A+</v>
      </c>
      <c r="P45" s="28">
        <f>'II IT-A'!P31</f>
        <v>9</v>
      </c>
      <c r="Q45" s="28" t="str">
        <f>'II IT-A'!Q31</f>
        <v>O</v>
      </c>
      <c r="R45" s="28">
        <f>'II IT-A'!R31</f>
        <v>10</v>
      </c>
      <c r="S45" s="28" t="str">
        <f>'II IT-A'!S31</f>
        <v>O</v>
      </c>
      <c r="T45" s="28">
        <f>'II IT-A'!T31</f>
        <v>10</v>
      </c>
      <c r="U45" s="28" t="str">
        <f>'II IT-A'!U31</f>
        <v>O</v>
      </c>
      <c r="V45" s="28">
        <f>'II IT-A'!V31</f>
        <v>10</v>
      </c>
      <c r="W45" s="66" t="str">
        <f t="shared" si="0"/>
        <v>Pass</v>
      </c>
      <c r="X45" s="29">
        <f>s1c*D45+s2c*F45+s3c*H45+s4c*J45+s5c*L45+l1c*N45+l2c*P45+l3c*R45+l4c*T45+l5c*V45</f>
        <v>282</v>
      </c>
      <c r="Y45" s="59">
        <f>(X45/(s1c+s2c+s3c+s4c+s5c+l1c+l2c+l3c+l4c+l5c))*10</f>
        <v>82.94117647058825</v>
      </c>
      <c r="Z45" s="45" t="e">
        <f>IF(OR(D45&lt;0,F45&lt;0,H45&lt;0,J45&lt;0,L45&lt;0,#REF!&lt;0,N45&lt;0,P45&lt;0),"Absent","Pass")</f>
        <v>#REF!</v>
      </c>
    </row>
    <row r="46" spans="1:26" ht="24.75" customHeight="1">
      <c r="A46" s="27">
        <f>'II IT-A'!A32</f>
        <v>27</v>
      </c>
      <c r="B46" s="27" t="str">
        <f>'II IT-A'!B32</f>
        <v>16321A1228</v>
      </c>
      <c r="C46" s="28" t="str">
        <f>'II IT-A'!C32</f>
        <v>C</v>
      </c>
      <c r="D46" s="28">
        <f>'II IT-A'!D32</f>
        <v>5</v>
      </c>
      <c r="E46" s="28" t="str">
        <f>'II IT-A'!E32</f>
        <v>C</v>
      </c>
      <c r="F46" s="28">
        <f>'II IT-A'!F32</f>
        <v>5</v>
      </c>
      <c r="G46" s="28" t="str">
        <f>'II IT-A'!G32</f>
        <v>B+</v>
      </c>
      <c r="H46" s="28">
        <f>'II IT-A'!H32</f>
        <v>7</v>
      </c>
      <c r="I46" s="28" t="str">
        <f>'II IT-A'!I32</f>
        <v>C</v>
      </c>
      <c r="J46" s="28">
        <f>'II IT-A'!J32</f>
        <v>5</v>
      </c>
      <c r="K46" s="28" t="str">
        <f>'II IT-A'!K32</f>
        <v>C</v>
      </c>
      <c r="L46" s="28">
        <f>'II IT-A'!L32</f>
        <v>5</v>
      </c>
      <c r="M46" s="28" t="str">
        <f>'II IT-A'!M32</f>
        <v>B+</v>
      </c>
      <c r="N46" s="28">
        <f>'II IT-A'!N32</f>
        <v>7</v>
      </c>
      <c r="O46" s="28" t="str">
        <f>'II IT-A'!O32</f>
        <v>A+</v>
      </c>
      <c r="P46" s="28">
        <f>'II IT-A'!P32</f>
        <v>9</v>
      </c>
      <c r="Q46" s="28" t="str">
        <f>'II IT-A'!Q32</f>
        <v>O</v>
      </c>
      <c r="R46" s="28">
        <f>'II IT-A'!R32</f>
        <v>10</v>
      </c>
      <c r="S46" s="28" t="str">
        <f>'II IT-A'!S32</f>
        <v>O</v>
      </c>
      <c r="T46" s="28">
        <f>'II IT-A'!T32</f>
        <v>10</v>
      </c>
      <c r="U46" s="28" t="str">
        <f>'II IT-A'!U32</f>
        <v>O</v>
      </c>
      <c r="V46" s="28">
        <f>'II IT-A'!V32</f>
        <v>10</v>
      </c>
      <c r="W46" s="66" t="str">
        <f t="shared" si="0"/>
        <v>Pass</v>
      </c>
      <c r="X46" s="29">
        <f>s1c*D46+s2c*F46+s3c*H46+s4c*J46+s5c*L46+l1c*N46+l2c*P46+l3c*R46+l4c*T46+l5c*V46</f>
        <v>248</v>
      </c>
      <c r="Y46" s="59">
        <f>(X46/(s1c+s2c+s3c+s4c+s5c+l1c+l2c+l3c+l4c+l5c))*10</f>
        <v>72.94117647058823</v>
      </c>
      <c r="Z46" s="45" t="e">
        <f>IF(OR(D46&lt;0,F46&lt;0,H46&lt;0,J46&lt;0,L46&lt;0,#REF!&lt;0,N46&lt;0,P46&lt;0),"Absent","Pass")</f>
        <v>#REF!</v>
      </c>
    </row>
    <row r="47" spans="1:26" ht="24.75" customHeight="1">
      <c r="A47" s="27">
        <f>'II IT-A'!A33</f>
        <v>28</v>
      </c>
      <c r="B47" s="27" t="str">
        <f>'II IT-A'!B33</f>
        <v>16321A1229</v>
      </c>
      <c r="C47" s="28" t="str">
        <f>'II IT-A'!C33</f>
        <v>A</v>
      </c>
      <c r="D47" s="28">
        <f>'II IT-A'!D33</f>
        <v>8</v>
      </c>
      <c r="E47" s="28" t="str">
        <f>'II IT-A'!E33</f>
        <v>B+</v>
      </c>
      <c r="F47" s="28">
        <f>'II IT-A'!F33</f>
        <v>7</v>
      </c>
      <c r="G47" s="28" t="str">
        <f>'II IT-A'!G33</f>
        <v>A+</v>
      </c>
      <c r="H47" s="28">
        <f>'II IT-A'!H33</f>
        <v>9</v>
      </c>
      <c r="I47" s="28" t="str">
        <f>'II IT-A'!I33</f>
        <v>B+</v>
      </c>
      <c r="J47" s="28">
        <f>'II IT-A'!J33</f>
        <v>7</v>
      </c>
      <c r="K47" s="28" t="str">
        <f>'II IT-A'!K33</f>
        <v>A</v>
      </c>
      <c r="L47" s="28">
        <f>'II IT-A'!L33</f>
        <v>8</v>
      </c>
      <c r="M47" s="28" t="str">
        <f>'II IT-A'!M33</f>
        <v>O</v>
      </c>
      <c r="N47" s="28">
        <f>'II IT-A'!N33</f>
        <v>10</v>
      </c>
      <c r="O47" s="28" t="str">
        <f>'II IT-A'!O33</f>
        <v>A+</v>
      </c>
      <c r="P47" s="28">
        <f>'II IT-A'!P33</f>
        <v>9</v>
      </c>
      <c r="Q47" s="28" t="str">
        <f>'II IT-A'!Q33</f>
        <v>O</v>
      </c>
      <c r="R47" s="28">
        <f>'II IT-A'!R33</f>
        <v>10</v>
      </c>
      <c r="S47" s="28" t="str">
        <f>'II IT-A'!S33</f>
        <v>O</v>
      </c>
      <c r="T47" s="28">
        <f>'II IT-A'!T33</f>
        <v>10</v>
      </c>
      <c r="U47" s="28" t="str">
        <f>'II IT-A'!U33</f>
        <v>O</v>
      </c>
      <c r="V47" s="28">
        <f>'II IT-A'!V33</f>
        <v>10</v>
      </c>
      <c r="W47" s="66" t="str">
        <f t="shared" si="0"/>
        <v>Pass</v>
      </c>
      <c r="X47" s="29">
        <f>s1c*D47+s2c*F47+s3c*H47+s4c*J47+s5c*L47+l1c*N47+l2c*P47+l3c*R47+l4c*T47+l5c*V47</f>
        <v>297</v>
      </c>
      <c r="Y47" s="59">
        <f>(X47/(s1c+s2c+s3c+s4c+s5c+l1c+l2c+l3c+l4c+l5c))*10</f>
        <v>87.35294117647058</v>
      </c>
      <c r="Z47" s="45" t="e">
        <f>IF(OR(D47&lt;0,F47&lt;0,H47&lt;0,J47&lt;0,L47&lt;0,#REF!&lt;0,N47&lt;0,P47&lt;0),"Absent","Pass")</f>
        <v>#REF!</v>
      </c>
    </row>
    <row r="48" spans="1:26" ht="24.75" customHeight="1">
      <c r="A48" s="27">
        <f>'II IT-A'!A34</f>
        <v>29</v>
      </c>
      <c r="B48" s="27" t="str">
        <f>'II IT-A'!B34</f>
        <v>16321A1230</v>
      </c>
      <c r="C48" s="28" t="str">
        <f>'II IT-A'!C34</f>
        <v>B</v>
      </c>
      <c r="D48" s="28">
        <f>'II IT-A'!D34</f>
        <v>6</v>
      </c>
      <c r="E48" s="28" t="str">
        <f>'II IT-A'!E34</f>
        <v>C</v>
      </c>
      <c r="F48" s="28">
        <f>'II IT-A'!F34</f>
        <v>5</v>
      </c>
      <c r="G48" s="28" t="str">
        <f>'II IT-A'!G34</f>
        <v>C</v>
      </c>
      <c r="H48" s="28">
        <f>'II IT-A'!H34</f>
        <v>5</v>
      </c>
      <c r="I48" s="28" t="str">
        <f>'II IT-A'!I34</f>
        <v>C</v>
      </c>
      <c r="J48" s="28">
        <f>'II IT-A'!J34</f>
        <v>5</v>
      </c>
      <c r="K48" s="28" t="str">
        <f>'II IT-A'!K34</f>
        <v>B</v>
      </c>
      <c r="L48" s="28">
        <f>'II IT-A'!L34</f>
        <v>6</v>
      </c>
      <c r="M48" s="28" t="str">
        <f>'II IT-A'!M34</f>
        <v>O</v>
      </c>
      <c r="N48" s="28">
        <f>'II IT-A'!N34</f>
        <v>10</v>
      </c>
      <c r="O48" s="28" t="str">
        <f>'II IT-A'!O34</f>
        <v>O</v>
      </c>
      <c r="P48" s="28">
        <f>'II IT-A'!P34</f>
        <v>10</v>
      </c>
      <c r="Q48" s="28" t="str">
        <f>'II IT-A'!Q34</f>
        <v>O</v>
      </c>
      <c r="R48" s="28">
        <f>'II IT-A'!R34</f>
        <v>10</v>
      </c>
      <c r="S48" s="28" t="str">
        <f>'II IT-A'!S34</f>
        <v>O</v>
      </c>
      <c r="T48" s="28">
        <f>'II IT-A'!T34</f>
        <v>10</v>
      </c>
      <c r="U48" s="28" t="str">
        <f>'II IT-A'!U34</f>
        <v>O</v>
      </c>
      <c r="V48" s="28">
        <f>'II IT-A'!V34</f>
        <v>10</v>
      </c>
      <c r="W48" s="66" t="str">
        <f t="shared" si="0"/>
        <v>Pass</v>
      </c>
      <c r="X48" s="29">
        <f>s1c*D48+s2c*F48+s3c*H48+s4c*J48+s5c*L48+l1c*N48+l2c*P48+l3c*R48+l4c*T48+l5c*V48</f>
        <v>257</v>
      </c>
      <c r="Y48" s="59">
        <f>(X48/(s1c+s2c+s3c+s4c+s5c+l1c+l2c+l3c+l4c+l5c))*10</f>
        <v>75.58823529411765</v>
      </c>
      <c r="Z48" s="45" t="e">
        <f>IF(OR(D48&lt;0,F48&lt;0,H48&lt;0,J48&lt;0,L48&lt;0,#REF!&lt;0,N48&lt;0,P48&lt;0),"Absent","Pass")</f>
        <v>#REF!</v>
      </c>
    </row>
    <row r="49" spans="1:26" ht="24.75" customHeight="1">
      <c r="A49" s="27">
        <f>'II IT-A'!A35</f>
        <v>30</v>
      </c>
      <c r="B49" s="27" t="str">
        <f>'II IT-A'!B35</f>
        <v>16321A1231</v>
      </c>
      <c r="C49" s="28" t="str">
        <f>'II IT-A'!C35</f>
        <v>B</v>
      </c>
      <c r="D49" s="28">
        <f>'II IT-A'!D35</f>
        <v>6</v>
      </c>
      <c r="E49" s="28" t="str">
        <f>'II IT-A'!E35</f>
        <v>C</v>
      </c>
      <c r="F49" s="28">
        <f>'II IT-A'!F35</f>
        <v>5</v>
      </c>
      <c r="G49" s="28" t="str">
        <f>'II IT-A'!G35</f>
        <v>B</v>
      </c>
      <c r="H49" s="28">
        <f>'II IT-A'!H35</f>
        <v>6</v>
      </c>
      <c r="I49" s="28" t="str">
        <f>'II IT-A'!I35</f>
        <v>C</v>
      </c>
      <c r="J49" s="28">
        <f>'II IT-A'!J35</f>
        <v>5</v>
      </c>
      <c r="K49" s="28" t="str">
        <f>'II IT-A'!K35</f>
        <v>B</v>
      </c>
      <c r="L49" s="28">
        <f>'II IT-A'!L35</f>
        <v>6</v>
      </c>
      <c r="M49" s="28" t="str">
        <f>'II IT-A'!M35</f>
        <v>O</v>
      </c>
      <c r="N49" s="28">
        <f>'II IT-A'!N35</f>
        <v>10</v>
      </c>
      <c r="O49" s="28" t="str">
        <f>'II IT-A'!O35</f>
        <v>O</v>
      </c>
      <c r="P49" s="28">
        <f>'II IT-A'!P35</f>
        <v>10</v>
      </c>
      <c r="Q49" s="28" t="str">
        <f>'II IT-A'!Q35</f>
        <v>O</v>
      </c>
      <c r="R49" s="28">
        <f>'II IT-A'!R35</f>
        <v>10</v>
      </c>
      <c r="S49" s="28" t="str">
        <f>'II IT-A'!S35</f>
        <v>O</v>
      </c>
      <c r="T49" s="28">
        <f>'II IT-A'!T35</f>
        <v>10</v>
      </c>
      <c r="U49" s="28" t="str">
        <f>'II IT-A'!U35</f>
        <v>O</v>
      </c>
      <c r="V49" s="28">
        <f>'II IT-A'!V35</f>
        <v>10</v>
      </c>
      <c r="W49" s="66" t="str">
        <f t="shared" si="0"/>
        <v>Pass</v>
      </c>
      <c r="X49" s="29">
        <f>s1c*D49+s2c*F49+s3c*H49+s4c*J49+s5c*L49+l1c*N49+l2c*P49+l3c*R49+l4c*T49+l5c*V49</f>
        <v>260</v>
      </c>
      <c r="Y49" s="59">
        <f>(X49/(s1c+s2c+s3c+s4c+s5c+l1c+l2c+l3c+l4c+l5c))*10</f>
        <v>76.47058823529412</v>
      </c>
      <c r="Z49" s="45" t="e">
        <f>IF(OR(D49&lt;0,F49&lt;0,H49&lt;0,J49&lt;0,L49&lt;0,#REF!&lt;0,N49&lt;0,P49&lt;0),"Absent","Pass")</f>
        <v>#REF!</v>
      </c>
    </row>
    <row r="50" spans="1:26" ht="24.75" customHeight="1">
      <c r="A50" s="27">
        <f>'II IT-A'!A36</f>
        <v>31</v>
      </c>
      <c r="B50" s="27" t="str">
        <f>'II IT-A'!B36</f>
        <v>16321A1232</v>
      </c>
      <c r="C50" s="28" t="str">
        <f>'II IT-A'!C36</f>
        <v>A+</v>
      </c>
      <c r="D50" s="28">
        <f>'II IT-A'!D36</f>
        <v>9</v>
      </c>
      <c r="E50" s="28" t="str">
        <f>'II IT-A'!E36</f>
        <v>B+</v>
      </c>
      <c r="F50" s="28">
        <f>'II IT-A'!F36</f>
        <v>7</v>
      </c>
      <c r="G50" s="28" t="str">
        <f>'II IT-A'!G36</f>
        <v>A+</v>
      </c>
      <c r="H50" s="28">
        <f>'II IT-A'!H36</f>
        <v>9</v>
      </c>
      <c r="I50" s="28" t="str">
        <f>'II IT-A'!I36</f>
        <v>A</v>
      </c>
      <c r="J50" s="28">
        <f>'II IT-A'!J36</f>
        <v>8</v>
      </c>
      <c r="K50" s="28" t="str">
        <f>'II IT-A'!K36</f>
        <v>A</v>
      </c>
      <c r="L50" s="28">
        <f>'II IT-A'!L36</f>
        <v>8</v>
      </c>
      <c r="M50" s="28" t="str">
        <f>'II IT-A'!M36</f>
        <v>O</v>
      </c>
      <c r="N50" s="28">
        <f>'II IT-A'!N36</f>
        <v>10</v>
      </c>
      <c r="O50" s="28" t="str">
        <f>'II IT-A'!O36</f>
        <v>O</v>
      </c>
      <c r="P50" s="28">
        <f>'II IT-A'!P36</f>
        <v>10</v>
      </c>
      <c r="Q50" s="28" t="str">
        <f>'II IT-A'!Q36</f>
        <v>O</v>
      </c>
      <c r="R50" s="28">
        <f>'II IT-A'!R36</f>
        <v>10</v>
      </c>
      <c r="S50" s="28" t="str">
        <f>'II IT-A'!S36</f>
        <v>O</v>
      </c>
      <c r="T50" s="28">
        <f>'II IT-A'!T36</f>
        <v>10</v>
      </c>
      <c r="U50" s="28" t="str">
        <f>'II IT-A'!U36</f>
        <v>O</v>
      </c>
      <c r="V50" s="28">
        <f>'II IT-A'!V36</f>
        <v>10</v>
      </c>
      <c r="W50" s="66" t="str">
        <f t="shared" si="0"/>
        <v>Pass</v>
      </c>
      <c r="X50" s="29">
        <f>s1c*D50+s2c*F50+s3c*H50+s4c*J50+s5c*L50+l1c*N50+l2c*P50+l3c*R50+l4c*T50+l5c*V50</f>
        <v>306</v>
      </c>
      <c r="Y50" s="59">
        <f>(X50/(s1c+s2c+s3c+s4c+s5c+l1c+l2c+l3c+l4c+l5c))*10</f>
        <v>90</v>
      </c>
      <c r="Z50" s="45" t="e">
        <f>IF(OR(D50&lt;0,F50&lt;0,H50&lt;0,J50&lt;0,L50&lt;0,#REF!&lt;0,N50&lt;0,P50&lt;0),"Absent","Pass")</f>
        <v>#REF!</v>
      </c>
    </row>
    <row r="51" spans="1:26" ht="24.75" customHeight="1">
      <c r="A51" s="27">
        <f>'II IT-A'!A37</f>
        <v>32</v>
      </c>
      <c r="B51" s="27" t="str">
        <f>'II IT-A'!B37</f>
        <v>16321A1233</v>
      </c>
      <c r="C51" s="28" t="str">
        <f>'II IT-A'!C37</f>
        <v>A</v>
      </c>
      <c r="D51" s="28">
        <f>'II IT-A'!D37</f>
        <v>8</v>
      </c>
      <c r="E51" s="28" t="str">
        <f>'II IT-A'!E37</f>
        <v>C</v>
      </c>
      <c r="F51" s="28">
        <f>'II IT-A'!F37</f>
        <v>5</v>
      </c>
      <c r="G51" s="28" t="str">
        <f>'II IT-A'!G37</f>
        <v>A</v>
      </c>
      <c r="H51" s="28">
        <f>'II IT-A'!H37</f>
        <v>8</v>
      </c>
      <c r="I51" s="28" t="str">
        <f>'II IT-A'!I37</f>
        <v>B+</v>
      </c>
      <c r="J51" s="28">
        <f>'II IT-A'!J37</f>
        <v>7</v>
      </c>
      <c r="K51" s="28" t="str">
        <f>'II IT-A'!K37</f>
        <v>B+</v>
      </c>
      <c r="L51" s="28">
        <f>'II IT-A'!L37</f>
        <v>7</v>
      </c>
      <c r="M51" s="28" t="str">
        <f>'II IT-A'!M37</f>
        <v>O</v>
      </c>
      <c r="N51" s="28">
        <f>'II IT-A'!N37</f>
        <v>10</v>
      </c>
      <c r="O51" s="28" t="str">
        <f>'II IT-A'!O37</f>
        <v>A+</v>
      </c>
      <c r="P51" s="28">
        <f>'II IT-A'!P37</f>
        <v>9</v>
      </c>
      <c r="Q51" s="28" t="str">
        <f>'II IT-A'!Q37</f>
        <v>O</v>
      </c>
      <c r="R51" s="28">
        <f>'II IT-A'!R37</f>
        <v>10</v>
      </c>
      <c r="S51" s="28" t="str">
        <f>'II IT-A'!S37</f>
        <v>O</v>
      </c>
      <c r="T51" s="28">
        <f>'II IT-A'!T37</f>
        <v>10</v>
      </c>
      <c r="U51" s="28" t="str">
        <f>'II IT-A'!U37</f>
        <v>O</v>
      </c>
      <c r="V51" s="28">
        <f>'II IT-A'!V37</f>
        <v>10</v>
      </c>
      <c r="W51" s="66" t="str">
        <f t="shared" si="0"/>
        <v>Pass</v>
      </c>
      <c r="X51" s="29">
        <f>s1c*D51+s2c*F51+s3c*H51+s4c*J51+s5c*L51+l1c*N51+l2c*P51+l3c*R51+l4c*T51+l5c*V51</f>
        <v>282</v>
      </c>
      <c r="Y51" s="59">
        <f>(X51/(s1c+s2c+s3c+s4c+s5c+l1c+l2c+l3c+l4c+l5c))*10</f>
        <v>82.94117647058825</v>
      </c>
      <c r="Z51" s="45" t="e">
        <f>IF(OR(D51&lt;0,F51&lt;0,H51&lt;0,J51&lt;0,L51&lt;0,#REF!&lt;0,N51&lt;0,P51&lt;0),"Absent","Pass")</f>
        <v>#REF!</v>
      </c>
    </row>
    <row r="52" spans="1:26" ht="24.75" customHeight="1">
      <c r="A52" s="27">
        <f>'II IT-A'!A38</f>
        <v>33</v>
      </c>
      <c r="B52" s="27" t="str">
        <f>'II IT-A'!B38</f>
        <v>16321A1234</v>
      </c>
      <c r="C52" s="28" t="str">
        <f>'II IT-A'!C38</f>
        <v>C</v>
      </c>
      <c r="D52" s="28">
        <f>'II IT-A'!D38</f>
        <v>5</v>
      </c>
      <c r="E52" s="28" t="str">
        <f>'II IT-A'!E38</f>
        <v>C</v>
      </c>
      <c r="F52" s="28">
        <f>'II IT-A'!F38</f>
        <v>5</v>
      </c>
      <c r="G52" s="28" t="str">
        <f>'II IT-A'!G38</f>
        <v>B+</v>
      </c>
      <c r="H52" s="28">
        <f>'II IT-A'!H38</f>
        <v>7</v>
      </c>
      <c r="I52" s="28" t="str">
        <f>'II IT-A'!I38</f>
        <v>C</v>
      </c>
      <c r="J52" s="28">
        <f>'II IT-A'!J38</f>
        <v>5</v>
      </c>
      <c r="K52" s="28" t="str">
        <f>'II IT-A'!K38</f>
        <v>C</v>
      </c>
      <c r="L52" s="28">
        <f>'II IT-A'!L38</f>
        <v>5</v>
      </c>
      <c r="M52" s="28" t="str">
        <f>'II IT-A'!M38</f>
        <v>B+</v>
      </c>
      <c r="N52" s="28">
        <f>'II IT-A'!N38</f>
        <v>7</v>
      </c>
      <c r="O52" s="28" t="str">
        <f>'II IT-A'!O38</f>
        <v>A+</v>
      </c>
      <c r="P52" s="28">
        <f>'II IT-A'!P38</f>
        <v>9</v>
      </c>
      <c r="Q52" s="28" t="str">
        <f>'II IT-A'!Q38</f>
        <v>O</v>
      </c>
      <c r="R52" s="28">
        <f>'II IT-A'!R38</f>
        <v>10</v>
      </c>
      <c r="S52" s="28" t="str">
        <f>'II IT-A'!S38</f>
        <v>O</v>
      </c>
      <c r="T52" s="28">
        <f>'II IT-A'!T38</f>
        <v>10</v>
      </c>
      <c r="U52" s="28" t="str">
        <f>'II IT-A'!U38</f>
        <v>O</v>
      </c>
      <c r="V52" s="28">
        <f>'II IT-A'!V38</f>
        <v>10</v>
      </c>
      <c r="W52" s="66" t="str">
        <f t="shared" si="0"/>
        <v>Pass</v>
      </c>
      <c r="X52" s="29">
        <f>s1c*D52+s2c*F52+s3c*H52+s4c*J52+s5c*L52+l1c*N52+l2c*P52+l3c*R52+l4c*T52+l5c*V52</f>
        <v>248</v>
      </c>
      <c r="Y52" s="59">
        <f>(X52/(s1c+s2c+s3c+s4c+s5c+l1c+l2c+l3c+l4c+l5c))*10</f>
        <v>72.94117647058823</v>
      </c>
      <c r="Z52" s="45" t="e">
        <f>IF(OR(D52&lt;0,F52&lt;0,H52&lt;0,J52&lt;0,L52&lt;0,#REF!&lt;0,N52&lt;0,P52&lt;0),"Absent","Pass")</f>
        <v>#REF!</v>
      </c>
    </row>
    <row r="53" spans="1:26" ht="24.75" customHeight="1">
      <c r="A53" s="27">
        <f>'II IT-A'!A39</f>
        <v>34</v>
      </c>
      <c r="B53" s="27" t="str">
        <f>'II IT-A'!B39</f>
        <v>16321A1235</v>
      </c>
      <c r="C53" s="28" t="str">
        <f>'II IT-A'!C39</f>
        <v>A</v>
      </c>
      <c r="D53" s="28">
        <f>'II IT-A'!D39</f>
        <v>2</v>
      </c>
      <c r="E53" s="28" t="str">
        <f>'II IT-A'!E39</f>
        <v>C</v>
      </c>
      <c r="F53" s="28">
        <f>'II IT-A'!F39</f>
        <v>5</v>
      </c>
      <c r="G53" s="28" t="str">
        <f>'II IT-A'!G39</f>
        <v>A</v>
      </c>
      <c r="H53" s="28">
        <f>'II IT-A'!H39</f>
        <v>6</v>
      </c>
      <c r="I53" s="28" t="str">
        <f>'II IT-A'!I39</f>
        <v>B+</v>
      </c>
      <c r="J53" s="28">
        <f>'II IT-A'!J39</f>
        <v>3</v>
      </c>
      <c r="K53" s="28" t="str">
        <f>'II IT-A'!K39</f>
        <v>B+</v>
      </c>
      <c r="L53" s="28">
        <f>'II IT-A'!L39</f>
        <v>3</v>
      </c>
      <c r="M53" s="28" t="str">
        <f>'II IT-A'!M39</f>
        <v>O</v>
      </c>
      <c r="N53" s="28">
        <f>'II IT-A'!N39</f>
        <v>4</v>
      </c>
      <c r="O53" s="28" t="str">
        <f>'II IT-A'!O39</f>
        <v>A+</v>
      </c>
      <c r="P53" s="28">
        <f>'II IT-A'!P39</f>
        <v>9</v>
      </c>
      <c r="Q53" s="28" t="str">
        <f>'II IT-A'!Q39</f>
        <v>O</v>
      </c>
      <c r="R53" s="28">
        <f>'II IT-A'!R39</f>
        <v>10</v>
      </c>
      <c r="S53" s="28" t="str">
        <f>'II IT-A'!S39</f>
        <v>O</v>
      </c>
      <c r="T53" s="28">
        <f>'II IT-A'!T39</f>
        <v>10</v>
      </c>
      <c r="U53" s="28" t="str">
        <f>'II IT-A'!U39</f>
        <v>O</v>
      </c>
      <c r="V53" s="28">
        <f>'II IT-A'!V39</f>
        <v>10</v>
      </c>
      <c r="W53" s="66" t="str">
        <f t="shared" si="0"/>
        <v>Fail</v>
      </c>
      <c r="X53" s="29">
        <f>s1c*D53+s2c*F53+s3c*H53+s4c*J53+s5c*L53+l1c*N53+l2c*P53+l3c*R53+l4c*T53+l5c*V53</f>
        <v>214</v>
      </c>
      <c r="Y53" s="59">
        <f>(X53/(s1c+s2c+s3c+s4c+s5c+l1c+l2c+l3c+l4c+l5c))*10</f>
        <v>62.94117647058823</v>
      </c>
      <c r="Z53" s="45" t="e">
        <f>IF(OR(D53&lt;0,F53&lt;0,H53&lt;0,J53&lt;0,L53&lt;0,#REF!&lt;0,N53&lt;0,P53&lt;0),"Absent","Pass")</f>
        <v>#REF!</v>
      </c>
    </row>
    <row r="54" spans="1:26" ht="24.75" customHeight="1">
      <c r="A54" s="27">
        <f>'II IT-A'!A40</f>
        <v>35</v>
      </c>
      <c r="B54" s="27" t="str">
        <f>'II IT-A'!B40</f>
        <v>16321A1236</v>
      </c>
      <c r="C54" s="28" t="str">
        <f>'II IT-A'!C40</f>
        <v>C</v>
      </c>
      <c r="D54" s="28">
        <f>'II IT-A'!D40</f>
        <v>-1</v>
      </c>
      <c r="E54" s="28" t="str">
        <f>'II IT-A'!E40</f>
        <v>C</v>
      </c>
      <c r="F54" s="28">
        <f>'II IT-A'!F40</f>
        <v>5</v>
      </c>
      <c r="G54" s="28" t="str">
        <f>'II IT-A'!G40</f>
        <v>B+</v>
      </c>
      <c r="H54" s="28">
        <f>'II IT-A'!H40</f>
        <v>5</v>
      </c>
      <c r="I54" s="28" t="str">
        <f>'II IT-A'!I40</f>
        <v>C</v>
      </c>
      <c r="J54" s="28">
        <f>'II IT-A'!J40</f>
        <v>1</v>
      </c>
      <c r="K54" s="28" t="str">
        <f>'II IT-A'!K40</f>
        <v>C</v>
      </c>
      <c r="L54" s="28">
        <f>'II IT-A'!L40</f>
        <v>1</v>
      </c>
      <c r="M54" s="28" t="str">
        <f>'II IT-A'!M40</f>
        <v>B+</v>
      </c>
      <c r="N54" s="28">
        <f>'II IT-A'!N40</f>
        <v>1</v>
      </c>
      <c r="O54" s="28" t="str">
        <f>'II IT-A'!O40</f>
        <v>A+</v>
      </c>
      <c r="P54" s="28">
        <f>'II IT-A'!P40</f>
        <v>9</v>
      </c>
      <c r="Q54" s="28" t="str">
        <f>'II IT-A'!Q40</f>
        <v>O</v>
      </c>
      <c r="R54" s="28">
        <f>'II IT-A'!R40</f>
        <v>10</v>
      </c>
      <c r="S54" s="28" t="str">
        <f>'II IT-A'!S40</f>
        <v>O</v>
      </c>
      <c r="T54" s="28">
        <f>'II IT-A'!T40</f>
        <v>10</v>
      </c>
      <c r="U54" s="28" t="str">
        <f>'II IT-A'!U40</f>
        <v>O</v>
      </c>
      <c r="V54" s="28">
        <f>'II IT-A'!V40</f>
        <v>10</v>
      </c>
      <c r="W54" s="66" t="str">
        <f t="shared" si="0"/>
        <v>Fail</v>
      </c>
      <c r="X54" s="29">
        <f>s1c*D54+s2c*F54+s3c*H54+s4c*J54+s5c*L54+l1c*N54+l2c*P54+l3c*R54+l4c*T54+l5c*V54</f>
        <v>180</v>
      </c>
      <c r="Y54" s="59">
        <f>(X54/(s1c+s2c+s3c+s4c+s5c+l1c+l2c+l3c+l4c+l5c))*10</f>
        <v>52.94117647058823</v>
      </c>
      <c r="Z54" s="45" t="e">
        <f>IF(OR(D54&lt;0,F54&lt;0,H54&lt;0,J54&lt;0,L54&lt;0,#REF!&lt;0,N54&lt;0,P54&lt;0),"Absent","Pass")</f>
        <v>#REF!</v>
      </c>
    </row>
    <row r="55" spans="1:26" ht="24.75" customHeight="1">
      <c r="A55" s="27">
        <f>'II IT-A'!A41</f>
        <v>36</v>
      </c>
      <c r="B55" s="27" t="str">
        <f>'II IT-A'!B41</f>
        <v>16321A1237</v>
      </c>
      <c r="C55" s="28" t="str">
        <f>'II IT-A'!C41</f>
        <v>A</v>
      </c>
      <c r="D55" s="28">
        <f>'II IT-A'!D41</f>
        <v>-4</v>
      </c>
      <c r="E55" s="28" t="str">
        <f>'II IT-A'!E41</f>
        <v>C</v>
      </c>
      <c r="F55" s="28">
        <f>'II IT-A'!F41</f>
        <v>5</v>
      </c>
      <c r="G55" s="28" t="str">
        <f>'II IT-A'!G41</f>
        <v>A</v>
      </c>
      <c r="H55" s="28">
        <f>'II IT-A'!H41</f>
        <v>4</v>
      </c>
      <c r="I55" s="28" t="str">
        <f>'II IT-A'!I41</f>
        <v>B+</v>
      </c>
      <c r="J55" s="28">
        <f>'II IT-A'!J41</f>
        <v>-1</v>
      </c>
      <c r="K55" s="28" t="str">
        <f>'II IT-A'!K41</f>
        <v>B+</v>
      </c>
      <c r="L55" s="28">
        <f>'II IT-A'!L41</f>
        <v>-1</v>
      </c>
      <c r="M55" s="28" t="str">
        <f>'II IT-A'!M41</f>
        <v>O</v>
      </c>
      <c r="N55" s="28">
        <f>'II IT-A'!N41</f>
        <v>-2</v>
      </c>
      <c r="O55" s="28" t="str">
        <f>'II IT-A'!O41</f>
        <v>A+</v>
      </c>
      <c r="P55" s="28">
        <f>'II IT-A'!P41</f>
        <v>9</v>
      </c>
      <c r="Q55" s="28" t="str">
        <f>'II IT-A'!Q41</f>
        <v>O</v>
      </c>
      <c r="R55" s="28">
        <f>'II IT-A'!R41</f>
        <v>10</v>
      </c>
      <c r="S55" s="28" t="str">
        <f>'II IT-A'!S41</f>
        <v>O</v>
      </c>
      <c r="T55" s="28">
        <f>'II IT-A'!T41</f>
        <v>10</v>
      </c>
      <c r="U55" s="28" t="str">
        <f>'II IT-A'!U41</f>
        <v>O</v>
      </c>
      <c r="V55" s="28">
        <f>'II IT-A'!V41</f>
        <v>10</v>
      </c>
      <c r="W55" s="66" t="str">
        <f t="shared" si="0"/>
        <v>Fail</v>
      </c>
      <c r="X55" s="29">
        <f>s1c*D55+s2c*F55+s3c*H55+s4c*J55+s5c*L55+l1c*N55+l2c*P55+l3c*R55+l4c*T55+l5c*V55</f>
        <v>146</v>
      </c>
      <c r="Y55" s="59">
        <f>(X55/(s1c+s2c+s3c+s4c+s5c+l1c+l2c+l3c+l4c+l5c))*10</f>
        <v>42.94117647058823</v>
      </c>
      <c r="Z55" s="45" t="e">
        <f>IF(OR(D55&lt;0,F55&lt;0,H55&lt;0,J55&lt;0,L55&lt;0,#REF!&lt;0,N55&lt;0,P55&lt;0),"Absent","Pass")</f>
        <v>#REF!</v>
      </c>
    </row>
    <row r="56" spans="1:26" ht="24.75" customHeight="1">
      <c r="A56" s="27">
        <f>'II IT-A'!A42</f>
        <v>37</v>
      </c>
      <c r="B56" s="27" t="str">
        <f>'II IT-A'!B42</f>
        <v>16321A1238</v>
      </c>
      <c r="C56" s="28" t="str">
        <f>'II IT-A'!C42</f>
        <v>C</v>
      </c>
      <c r="D56" s="28">
        <f>'II IT-A'!D42</f>
        <v>-7</v>
      </c>
      <c r="E56" s="28" t="str">
        <f>'II IT-A'!E42</f>
        <v>C</v>
      </c>
      <c r="F56" s="28">
        <f>'II IT-A'!F42</f>
        <v>5</v>
      </c>
      <c r="G56" s="28" t="str">
        <f>'II IT-A'!G42</f>
        <v>B+</v>
      </c>
      <c r="H56" s="28">
        <f>'II IT-A'!H42</f>
        <v>3</v>
      </c>
      <c r="I56" s="28" t="str">
        <f>'II IT-A'!I42</f>
        <v>C</v>
      </c>
      <c r="J56" s="28">
        <f>'II IT-A'!J42</f>
        <v>-3</v>
      </c>
      <c r="K56" s="28" t="str">
        <f>'II IT-A'!K42</f>
        <v>C</v>
      </c>
      <c r="L56" s="28">
        <f>'II IT-A'!L42</f>
        <v>-3</v>
      </c>
      <c r="M56" s="28" t="str">
        <f>'II IT-A'!M42</f>
        <v>B+</v>
      </c>
      <c r="N56" s="28">
        <f>'II IT-A'!N42</f>
        <v>-5</v>
      </c>
      <c r="O56" s="28" t="str">
        <f>'II IT-A'!O42</f>
        <v>A+</v>
      </c>
      <c r="P56" s="28">
        <f>'II IT-A'!P42</f>
        <v>9</v>
      </c>
      <c r="Q56" s="28" t="str">
        <f>'II IT-A'!Q42</f>
        <v>O</v>
      </c>
      <c r="R56" s="28">
        <f>'II IT-A'!R42</f>
        <v>10</v>
      </c>
      <c r="S56" s="28" t="str">
        <f>'II IT-A'!S42</f>
        <v>O</v>
      </c>
      <c r="T56" s="28">
        <f>'II IT-A'!T42</f>
        <v>10</v>
      </c>
      <c r="U56" s="28" t="str">
        <f>'II IT-A'!U42</f>
        <v>O</v>
      </c>
      <c r="V56" s="28">
        <f>'II IT-A'!V42</f>
        <v>10</v>
      </c>
      <c r="W56" s="66" t="str">
        <f t="shared" si="0"/>
        <v>Fail</v>
      </c>
      <c r="X56" s="29">
        <f>s1c*D56+s2c*F56+s3c*H56+s4c*J56+s5c*L56+l1c*N56+l2c*P56+l3c*R56+l4c*T56+l5c*V56</f>
        <v>112</v>
      </c>
      <c r="Y56" s="59">
        <f>(X56/(s1c+s2c+s3c+s4c+s5c+l1c+l2c+l3c+l4c+l5c))*10</f>
        <v>32.94117647058823</v>
      </c>
      <c r="Z56" s="45" t="e">
        <f>IF(OR(D56&lt;0,F56&lt;0,H56&lt;0,J56&lt;0,L56&lt;0,#REF!&lt;0,N56&lt;0,P56&lt;0),"Absent","Pass")</f>
        <v>#REF!</v>
      </c>
    </row>
    <row r="57" spans="1:26" ht="24.75" customHeight="1">
      <c r="A57" s="27">
        <f>'II IT-A'!A43</f>
        <v>35</v>
      </c>
      <c r="B57" s="27" t="str">
        <f>'II IT-A'!B43</f>
        <v>16321A1236</v>
      </c>
      <c r="C57" s="28" t="str">
        <f>'II IT-A'!C43</f>
        <v>B</v>
      </c>
      <c r="D57" s="28">
        <f>'II IT-A'!D43</f>
        <v>11</v>
      </c>
      <c r="E57" s="28" t="str">
        <f>'II IT-A'!E43</f>
        <v>C</v>
      </c>
      <c r="F57" s="28">
        <f>'II IT-A'!F43</f>
        <v>10</v>
      </c>
      <c r="G57" s="28" t="str">
        <f>'II IT-A'!G43</f>
        <v>F</v>
      </c>
      <c r="H57" s="28">
        <f>'II IT-A'!H43</f>
        <v>5</v>
      </c>
      <c r="I57" s="28" t="str">
        <f>'II IT-A'!I43</f>
        <v>C</v>
      </c>
      <c r="J57" s="28">
        <f>'II IT-A'!J43</f>
        <v>10</v>
      </c>
      <c r="K57" s="28" t="str">
        <f>'II IT-A'!K43</f>
        <v>C</v>
      </c>
      <c r="L57" s="28">
        <f>'II IT-A'!L43</f>
        <v>10</v>
      </c>
      <c r="M57" s="28" t="str">
        <f>'II IT-A'!M43</f>
        <v>B+</v>
      </c>
      <c r="N57" s="28">
        <f>'II IT-A'!N43</f>
        <v>7</v>
      </c>
      <c r="O57" s="28" t="str">
        <f>'II IT-A'!O43</f>
        <v>O</v>
      </c>
      <c r="P57" s="28">
        <f>'II IT-A'!P43</f>
        <v>10</v>
      </c>
      <c r="Q57" s="28" t="str">
        <f>'II IT-A'!Q43</f>
        <v>O</v>
      </c>
      <c r="R57" s="28">
        <f>'II IT-A'!R43</f>
        <v>10</v>
      </c>
      <c r="S57" s="28" t="str">
        <f>'II IT-A'!S43</f>
        <v>A+</v>
      </c>
      <c r="T57" s="28">
        <f>'II IT-A'!T43</f>
        <v>9</v>
      </c>
      <c r="U57" s="28" t="str">
        <f>'II IT-A'!U43</f>
        <v>A+</v>
      </c>
      <c r="V57" s="28">
        <f>'II IT-A'!V43</f>
        <v>9</v>
      </c>
      <c r="W57" s="66" t="str">
        <f t="shared" si="0"/>
        <v>Pass</v>
      </c>
      <c r="X57" s="29">
        <f>s1c*D57+s2c*F57+s3c*H57+s4c*J57+s5c*L57+l1c*N57+l2c*P57+l3c*R57+l4c*T57+l5c*V57</f>
        <v>313</v>
      </c>
      <c r="Y57" s="59">
        <f>(X57/(s1c+s2c+s3c+s4c+s5c+l1c+l2c+l3c+l4c+l5c))*10</f>
        <v>92.05882352941175</v>
      </c>
      <c r="Z57" s="45" t="e">
        <f>IF(OR(D57&lt;0,F57&lt;0,H57&lt;0,J57&lt;0,L57&lt;0,#REF!&lt;0,N57&lt;0,P57&lt;0),"Absent","Pass")</f>
        <v>#REF!</v>
      </c>
    </row>
    <row r="58" spans="1:26" ht="24.75" customHeight="1">
      <c r="A58" s="27">
        <f>'II IT-A'!A44</f>
        <v>36</v>
      </c>
      <c r="B58" s="27" t="str">
        <f>'II IT-A'!B44</f>
        <v>16321A1235</v>
      </c>
      <c r="C58" s="28" t="str">
        <f>'II IT-A'!C44</f>
        <v>B</v>
      </c>
      <c r="D58" s="28">
        <f>'II IT-A'!D44</f>
        <v>6</v>
      </c>
      <c r="E58" s="28" t="str">
        <f>'II IT-A'!E44</f>
        <v>B</v>
      </c>
      <c r="F58" s="28">
        <f>'II IT-A'!F44</f>
        <v>6</v>
      </c>
      <c r="G58" s="28" t="str">
        <f>'II IT-A'!G44</f>
        <v>A</v>
      </c>
      <c r="H58" s="28">
        <f>'II IT-A'!H44</f>
        <v>8</v>
      </c>
      <c r="I58" s="28" t="str">
        <f>'II IT-A'!I44</f>
        <v>B+</v>
      </c>
      <c r="J58" s="28">
        <f>'II IT-A'!J44</f>
        <v>7</v>
      </c>
      <c r="K58" s="28" t="str">
        <f>'II IT-A'!K44</f>
        <v>B</v>
      </c>
      <c r="L58" s="28">
        <f>'II IT-A'!L44</f>
        <v>6</v>
      </c>
      <c r="M58" s="28" t="str">
        <f>'II IT-A'!M44</f>
        <v>O</v>
      </c>
      <c r="N58" s="28">
        <f>'II IT-A'!N44</f>
        <v>10</v>
      </c>
      <c r="O58" s="28" t="str">
        <f>'II IT-A'!O44</f>
        <v>A+</v>
      </c>
      <c r="P58" s="28">
        <f>'II IT-A'!P44</f>
        <v>9</v>
      </c>
      <c r="Q58" s="28" t="str">
        <f>'II IT-A'!Q44</f>
        <v>O</v>
      </c>
      <c r="R58" s="28">
        <f>'II IT-A'!R44</f>
        <v>10</v>
      </c>
      <c r="S58" s="28" t="str">
        <f>'II IT-A'!S44</f>
        <v>O</v>
      </c>
      <c r="T58" s="28">
        <f>'II IT-A'!T44</f>
        <v>10</v>
      </c>
      <c r="U58" s="28" t="str">
        <f>'II IT-A'!U44</f>
        <v>O</v>
      </c>
      <c r="V58" s="28">
        <f>'II IT-A'!V44</f>
        <v>10</v>
      </c>
      <c r="W58" s="66" t="str">
        <f t="shared" si="0"/>
        <v>Pass</v>
      </c>
      <c r="X58" s="29">
        <f>s1c*D58+s2c*F58+s3c*H58+s4c*J58+s5c*L58+l1c*N58+l2c*P58+l3c*R58+l4c*T58+l5c*V58</f>
        <v>276</v>
      </c>
      <c r="Y58" s="59">
        <f>(X58/(s1c+s2c+s3c+s4c+s5c+l1c+l2c+l3c+l4c+l5c))*10</f>
        <v>81.17647058823529</v>
      </c>
      <c r="Z58" s="45" t="e">
        <f>IF(OR(D58&lt;0,F58&lt;0,H58&lt;0,J58&lt;0,L58&lt;0,#REF!&lt;0,N58&lt;0,P58&lt;0),"Absent","Pass")</f>
        <v>#REF!</v>
      </c>
    </row>
    <row r="59" spans="1:26" ht="24.75" customHeight="1">
      <c r="A59" s="27">
        <f>'II IT-A'!A45</f>
        <v>37</v>
      </c>
      <c r="B59" s="27" t="str">
        <f>'II IT-A'!B45</f>
        <v>16321A1236</v>
      </c>
      <c r="C59" s="28" t="str">
        <f>'II IT-A'!C45</f>
        <v>A</v>
      </c>
      <c r="D59" s="28">
        <f>'II IT-A'!D45</f>
        <v>8</v>
      </c>
      <c r="E59" s="28" t="str">
        <f>'II IT-A'!E45</f>
        <v>B</v>
      </c>
      <c r="F59" s="28">
        <f>'II IT-A'!F45</f>
        <v>6</v>
      </c>
      <c r="G59" s="28" t="str">
        <f>'II IT-A'!G45</f>
        <v>A+</v>
      </c>
      <c r="H59" s="28">
        <f>'II IT-A'!H45</f>
        <v>9</v>
      </c>
      <c r="I59" s="28" t="str">
        <f>'II IT-A'!I45</f>
        <v>B</v>
      </c>
      <c r="J59" s="28">
        <f>'II IT-A'!J45</f>
        <v>6</v>
      </c>
      <c r="K59" s="28" t="str">
        <f>'II IT-A'!K45</f>
        <v>A</v>
      </c>
      <c r="L59" s="28">
        <f>'II IT-A'!L45</f>
        <v>8</v>
      </c>
      <c r="M59" s="28" t="str">
        <f>'II IT-A'!M45</f>
        <v>O</v>
      </c>
      <c r="N59" s="28">
        <f>'II IT-A'!N45</f>
        <v>10</v>
      </c>
      <c r="O59" s="28" t="str">
        <f>'II IT-A'!O45</f>
        <v>A+</v>
      </c>
      <c r="P59" s="28">
        <f>'II IT-A'!P45</f>
        <v>9</v>
      </c>
      <c r="Q59" s="28" t="str">
        <f>'II IT-A'!Q45</f>
        <v>O</v>
      </c>
      <c r="R59" s="28">
        <f>'II IT-A'!R45</f>
        <v>10</v>
      </c>
      <c r="S59" s="28" t="str">
        <f>'II IT-A'!S45</f>
        <v>O</v>
      </c>
      <c r="T59" s="28">
        <f>'II IT-A'!T45</f>
        <v>10</v>
      </c>
      <c r="U59" s="28" t="str">
        <f>'II IT-A'!U45</f>
        <v>O</v>
      </c>
      <c r="V59" s="28">
        <f>'II IT-A'!V45</f>
        <v>10</v>
      </c>
      <c r="W59" s="66" t="str">
        <f t="shared" si="0"/>
        <v>Pass</v>
      </c>
      <c r="X59" s="29">
        <f>s1c*D59+s2c*F59+s3c*H59+s4c*J59+s5c*L59+l1c*N59+l2c*P59+l3c*R59+l4c*T59+l5c*V59</f>
        <v>289</v>
      </c>
      <c r="Y59" s="59">
        <f>(X59/(s1c+s2c+s3c+s4c+s5c+l1c+l2c+l3c+l4c+l5c))*10</f>
        <v>85</v>
      </c>
      <c r="Z59" s="45" t="e">
        <f>IF(OR(D59&lt;0,F59&lt;0,H59&lt;0,J59&lt;0,L59&lt;0,#REF!&lt;0,N59&lt;0,P59&lt;0),"Absent","Pass")</f>
        <v>#REF!</v>
      </c>
    </row>
    <row r="60" spans="1:26" ht="24.75" customHeight="1">
      <c r="A60" s="27">
        <f>'II IT-A'!A46</f>
        <v>38</v>
      </c>
      <c r="B60" s="27" t="str">
        <f>'II IT-A'!B46</f>
        <v>16321A1237</v>
      </c>
      <c r="C60" s="28" t="str">
        <f>'II IT-A'!C46</f>
        <v>A</v>
      </c>
      <c r="D60" s="28">
        <f>'II IT-A'!D46</f>
        <v>8</v>
      </c>
      <c r="E60" s="28" t="str">
        <f>'II IT-A'!E46</f>
        <v>B+</v>
      </c>
      <c r="F60" s="28">
        <f>'II IT-A'!F46</f>
        <v>7</v>
      </c>
      <c r="G60" s="28" t="str">
        <f>'II IT-A'!G46</f>
        <v>A</v>
      </c>
      <c r="H60" s="28">
        <f>'II IT-A'!H46</f>
        <v>8</v>
      </c>
      <c r="I60" s="28" t="str">
        <f>'II IT-A'!I46</f>
        <v>B</v>
      </c>
      <c r="J60" s="28">
        <f>'II IT-A'!J46</f>
        <v>6</v>
      </c>
      <c r="K60" s="28" t="str">
        <f>'II IT-A'!K46</f>
        <v>B</v>
      </c>
      <c r="L60" s="28">
        <f>'II IT-A'!L46</f>
        <v>6</v>
      </c>
      <c r="M60" s="28" t="str">
        <f>'II IT-A'!M46</f>
        <v>O</v>
      </c>
      <c r="N60" s="28">
        <f>'II IT-A'!N46</f>
        <v>10</v>
      </c>
      <c r="O60" s="28" t="str">
        <f>'II IT-A'!O46</f>
        <v>A+</v>
      </c>
      <c r="P60" s="28">
        <f>'II IT-A'!P46</f>
        <v>9</v>
      </c>
      <c r="Q60" s="28" t="str">
        <f>'II IT-A'!Q46</f>
        <v>O</v>
      </c>
      <c r="R60" s="28">
        <f>'II IT-A'!R46</f>
        <v>10</v>
      </c>
      <c r="S60" s="28" t="str">
        <f>'II IT-A'!S46</f>
        <v>O</v>
      </c>
      <c r="T60" s="28">
        <f>'II IT-A'!T46</f>
        <v>10</v>
      </c>
      <c r="U60" s="28" t="str">
        <f>'II IT-A'!U46</f>
        <v>O</v>
      </c>
      <c r="V60" s="28">
        <f>'II IT-A'!V46</f>
        <v>10</v>
      </c>
      <c r="W60" s="66" t="str">
        <f t="shared" si="0"/>
        <v>Pass</v>
      </c>
      <c r="X60" s="29">
        <f>s1c*D60+s2c*F60+s3c*H60+s4c*J60+s5c*L60+l1c*N60+l2c*P60+l3c*R60+l4c*T60+l5c*V60</f>
        <v>282</v>
      </c>
      <c r="Y60" s="59">
        <f>(X60/(s1c+s2c+s3c+s4c+s5c+l1c+l2c+l3c+l4c+l5c))*10</f>
        <v>82.94117647058825</v>
      </c>
      <c r="Z60" s="45" t="e">
        <f>IF(OR(D60&lt;0,F60&lt;0,H60&lt;0,J60&lt;0,L60&lt;0,#REF!&lt;0,N60&lt;0,P60&lt;0),"Absent","Pass")</f>
        <v>#REF!</v>
      </c>
    </row>
    <row r="61" spans="1:26" ht="24.75" customHeight="1">
      <c r="A61" s="27">
        <f>'II IT-A'!A47</f>
        <v>39</v>
      </c>
      <c r="B61" s="27" t="str">
        <f>'II IT-A'!B47</f>
        <v>16321A1238</v>
      </c>
      <c r="C61" s="28" t="str">
        <f>'II IT-A'!C47</f>
        <v>B+</v>
      </c>
      <c r="D61" s="28">
        <f>'II IT-A'!D47</f>
        <v>7</v>
      </c>
      <c r="E61" s="28" t="str">
        <f>'II IT-A'!E47</f>
        <v>C</v>
      </c>
      <c r="F61" s="28">
        <f>'II IT-A'!F47</f>
        <v>5</v>
      </c>
      <c r="G61" s="28" t="str">
        <f>'II IT-A'!G47</f>
        <v>A+</v>
      </c>
      <c r="H61" s="28">
        <f>'II IT-A'!H47</f>
        <v>9</v>
      </c>
      <c r="I61" s="28" t="str">
        <f>'II IT-A'!I47</f>
        <v>B</v>
      </c>
      <c r="J61" s="28">
        <f>'II IT-A'!J47</f>
        <v>6</v>
      </c>
      <c r="K61" s="28" t="str">
        <f>'II IT-A'!K47</f>
        <v>B</v>
      </c>
      <c r="L61" s="28">
        <f>'II IT-A'!L47</f>
        <v>6</v>
      </c>
      <c r="M61" s="28" t="str">
        <f>'II IT-A'!M47</f>
        <v>O</v>
      </c>
      <c r="N61" s="28">
        <f>'II IT-A'!N47</f>
        <v>10</v>
      </c>
      <c r="O61" s="28" t="str">
        <f>'II IT-A'!O47</f>
        <v>A+</v>
      </c>
      <c r="P61" s="28">
        <f>'II IT-A'!P47</f>
        <v>9</v>
      </c>
      <c r="Q61" s="28" t="str">
        <f>'II IT-A'!Q47</f>
        <v>O</v>
      </c>
      <c r="R61" s="28">
        <f>'II IT-A'!R47</f>
        <v>10</v>
      </c>
      <c r="S61" s="28" t="str">
        <f>'II IT-A'!S47</f>
        <v>O</v>
      </c>
      <c r="T61" s="28">
        <f>'II IT-A'!T47</f>
        <v>10</v>
      </c>
      <c r="U61" s="28" t="str">
        <f>'II IT-A'!U47</f>
        <v>O</v>
      </c>
      <c r="V61" s="28">
        <f>'II IT-A'!V47</f>
        <v>10</v>
      </c>
      <c r="W61" s="66" t="str">
        <f t="shared" si="0"/>
        <v>Pass</v>
      </c>
      <c r="X61" s="29">
        <f>s1c*D61+s2c*F61+s3c*H61+s4c*J61+s5c*L61+l1c*N61+l2c*P61+l3c*R61+l4c*T61+l5c*V61</f>
        <v>274</v>
      </c>
      <c r="Y61" s="59">
        <f>(X61/(s1c+s2c+s3c+s4c+s5c+l1c+l2c+l3c+l4c+l5c))*10</f>
        <v>80.58823529411765</v>
      </c>
      <c r="Z61" s="45" t="e">
        <f>IF(OR(D61&lt;0,F61&lt;0,H61&lt;0,J61&lt;0,L61&lt;0,#REF!&lt;0,N61&lt;0,P61&lt;0),"Absent","Pass")</f>
        <v>#REF!</v>
      </c>
    </row>
    <row r="62" spans="1:26" ht="24.75" customHeight="1">
      <c r="A62" s="27">
        <f>'II IT-A'!A48</f>
        <v>40</v>
      </c>
      <c r="B62" s="27" t="str">
        <f>'II IT-A'!B48</f>
        <v>16321A1239</v>
      </c>
      <c r="C62" s="28" t="str">
        <f>'II IT-A'!C48</f>
        <v>A+</v>
      </c>
      <c r="D62" s="28">
        <f>'II IT-A'!D48</f>
        <v>9</v>
      </c>
      <c r="E62" s="28" t="str">
        <f>'II IT-A'!E48</f>
        <v>A</v>
      </c>
      <c r="F62" s="28">
        <f>'II IT-A'!F48</f>
        <v>8</v>
      </c>
      <c r="G62" s="28" t="str">
        <f>'II IT-A'!G48</f>
        <v>A+</v>
      </c>
      <c r="H62" s="28">
        <f>'II IT-A'!H48</f>
        <v>9</v>
      </c>
      <c r="I62" s="28" t="str">
        <f>'II IT-A'!I48</f>
        <v>B+</v>
      </c>
      <c r="J62" s="28">
        <f>'II IT-A'!J48</f>
        <v>7</v>
      </c>
      <c r="K62" s="28" t="str">
        <f>'II IT-A'!K48</f>
        <v>A+</v>
      </c>
      <c r="L62" s="28">
        <f>'II IT-A'!L48</f>
        <v>9</v>
      </c>
      <c r="M62" s="28" t="str">
        <f>'II IT-A'!M48</f>
        <v>O</v>
      </c>
      <c r="N62" s="28">
        <f>'II IT-A'!N48</f>
        <v>10</v>
      </c>
      <c r="O62" s="28" t="str">
        <f>'II IT-A'!O48</f>
        <v>O</v>
      </c>
      <c r="P62" s="28">
        <f>'II IT-A'!P48</f>
        <v>10</v>
      </c>
      <c r="Q62" s="28" t="str">
        <f>'II IT-A'!Q48</f>
        <v>O</v>
      </c>
      <c r="R62" s="28">
        <f>'II IT-A'!R48</f>
        <v>10</v>
      </c>
      <c r="S62" s="28" t="str">
        <f>'II IT-A'!S48</f>
        <v>O</v>
      </c>
      <c r="T62" s="28">
        <f>'II IT-A'!T48</f>
        <v>10</v>
      </c>
      <c r="U62" s="28" t="str">
        <f>'II IT-A'!U48</f>
        <v>O</v>
      </c>
      <c r="V62" s="28">
        <f>'II IT-A'!V48</f>
        <v>10</v>
      </c>
      <c r="W62" s="66" t="str">
        <f t="shared" si="0"/>
        <v>Pass</v>
      </c>
      <c r="X62" s="29">
        <f>s1c*D62+s2c*F62+s3c*H62+s4c*J62+s5c*L62+l1c*N62+l2c*P62+l3c*R62+l4c*T62+l5c*V62</f>
        <v>310</v>
      </c>
      <c r="Y62" s="59">
        <f>(X62/(s1c+s2c+s3c+s4c+s5c+l1c+l2c+l3c+l4c+l5c))*10</f>
        <v>91.17647058823529</v>
      </c>
      <c r="Z62" s="45" t="e">
        <f>IF(OR(D62&lt;0,F62&lt;0,H62&lt;0,J62&lt;0,L62&lt;0,#REF!&lt;0,N62&lt;0,P62&lt;0),"Absent","Pass")</f>
        <v>#REF!</v>
      </c>
    </row>
    <row r="63" spans="1:26" ht="24.75" customHeight="1">
      <c r="A63" s="27">
        <f>'II IT-A'!A49</f>
        <v>42</v>
      </c>
      <c r="B63" s="27" t="str">
        <f>'II IT-A'!B49</f>
        <v>16321A1241</v>
      </c>
      <c r="C63" s="28" t="str">
        <f>'II IT-A'!C49</f>
        <v>B+</v>
      </c>
      <c r="D63" s="28">
        <f>'II IT-A'!D49</f>
        <v>7</v>
      </c>
      <c r="E63" s="28" t="str">
        <f>'II IT-A'!E49</f>
        <v>C</v>
      </c>
      <c r="F63" s="28">
        <f>'II IT-A'!F49</f>
        <v>5</v>
      </c>
      <c r="G63" s="28" t="str">
        <f>'II IT-A'!G49</f>
        <v>C</v>
      </c>
      <c r="H63" s="28">
        <f>'II IT-A'!H49</f>
        <v>5</v>
      </c>
      <c r="I63" s="28" t="str">
        <f>'II IT-A'!I49</f>
        <v>C</v>
      </c>
      <c r="J63" s="28">
        <f>'II IT-A'!J49</f>
        <v>5</v>
      </c>
      <c r="K63" s="28" t="str">
        <f>'II IT-A'!K49</f>
        <v>F</v>
      </c>
      <c r="L63" s="28">
        <f>'II IT-A'!L49</f>
        <v>0</v>
      </c>
      <c r="M63" s="28" t="str">
        <f>'II IT-A'!M49</f>
        <v>A+</v>
      </c>
      <c r="N63" s="28">
        <f>'II IT-A'!N49</f>
        <v>9</v>
      </c>
      <c r="O63" s="28" t="str">
        <f>'II IT-A'!O49</f>
        <v>B+</v>
      </c>
      <c r="P63" s="28">
        <f>'II IT-A'!P49</f>
        <v>7</v>
      </c>
      <c r="Q63" s="28" t="str">
        <f>'II IT-A'!Q49</f>
        <v>A+</v>
      </c>
      <c r="R63" s="28">
        <f>'II IT-A'!R49</f>
        <v>9</v>
      </c>
      <c r="S63" s="28" t="str">
        <f>'II IT-A'!S49</f>
        <v>A+</v>
      </c>
      <c r="T63" s="28">
        <f>'II IT-A'!T49</f>
        <v>9</v>
      </c>
      <c r="U63" s="28" t="str">
        <f>'II IT-A'!U49</f>
        <v>A+</v>
      </c>
      <c r="V63" s="28">
        <f>'II IT-A'!V49</f>
        <v>9</v>
      </c>
      <c r="W63" s="66" t="str">
        <f t="shared" si="0"/>
        <v>Fail</v>
      </c>
      <c r="X63" s="29">
        <f>s1c*D63+s2c*F63+s3c*H63+s4c*J63+s5c*L63+l1c*N63+l2c*P63+l3c*R63+l4c*T63+l5c*V63</f>
        <v>216</v>
      </c>
      <c r="Y63" s="59">
        <f>(X63/(s1c+s2c+s3c+s4c+s5c+l1c+l2c+l3c+l4c+l5c))*10</f>
        <v>63.52941176470588</v>
      </c>
      <c r="Z63" s="45" t="e">
        <f>IF(OR(D63&lt;0,F63&lt;0,H63&lt;0,J63&lt;0,L63&lt;0,#REF!&lt;0,N63&lt;0,P63&lt;0),"Absent","Pass")</f>
        <v>#REF!</v>
      </c>
    </row>
    <row r="64" spans="1:26" ht="24.75" customHeight="1">
      <c r="A64" s="27">
        <f>'II IT-A'!A50</f>
        <v>43</v>
      </c>
      <c r="B64" s="27" t="str">
        <f>'II IT-A'!B50</f>
        <v>16321A1242</v>
      </c>
      <c r="C64" s="28" t="str">
        <f>'II IT-A'!C50</f>
        <v>B+</v>
      </c>
      <c r="D64" s="28">
        <f>'II IT-A'!D50</f>
        <v>7</v>
      </c>
      <c r="E64" s="28" t="str">
        <f>'II IT-A'!E50</f>
        <v>B</v>
      </c>
      <c r="F64" s="28">
        <f>'II IT-A'!F50</f>
        <v>6</v>
      </c>
      <c r="G64" s="28" t="str">
        <f>'II IT-A'!G50</f>
        <v>A</v>
      </c>
      <c r="H64" s="28">
        <f>'II IT-A'!H50</f>
        <v>8</v>
      </c>
      <c r="I64" s="28" t="str">
        <f>'II IT-A'!I50</f>
        <v>B</v>
      </c>
      <c r="J64" s="28">
        <f>'II IT-A'!J50</f>
        <v>6</v>
      </c>
      <c r="K64" s="28" t="str">
        <f>'II IT-A'!K50</f>
        <v>B+</v>
      </c>
      <c r="L64" s="28">
        <f>'II IT-A'!L50</f>
        <v>7</v>
      </c>
      <c r="M64" s="28" t="str">
        <f>'II IT-A'!M50</f>
        <v>O</v>
      </c>
      <c r="N64" s="28">
        <f>'II IT-A'!N50</f>
        <v>10</v>
      </c>
      <c r="O64" s="28" t="str">
        <f>'II IT-A'!O50</f>
        <v>A+</v>
      </c>
      <c r="P64" s="28">
        <f>'II IT-A'!P50</f>
        <v>9</v>
      </c>
      <c r="Q64" s="28" t="str">
        <f>'II IT-A'!Q50</f>
        <v>O</v>
      </c>
      <c r="R64" s="28">
        <f>'II IT-A'!R50</f>
        <v>10</v>
      </c>
      <c r="S64" s="28" t="str">
        <f>'II IT-A'!S50</f>
        <v>O</v>
      </c>
      <c r="T64" s="28">
        <f>'II IT-A'!T50</f>
        <v>10</v>
      </c>
      <c r="U64" s="28" t="str">
        <f>'II IT-A'!U50</f>
        <v>O</v>
      </c>
      <c r="V64" s="28">
        <f>'II IT-A'!V50</f>
        <v>10</v>
      </c>
      <c r="W64" s="66" t="str">
        <f t="shared" si="0"/>
        <v>Pass</v>
      </c>
      <c r="X64" s="29">
        <f>s1c*D64+s2c*F64+s3c*H64+s4c*J64+s5c*L64+l1c*N64+l2c*P64+l3c*R64+l4c*T64+l5c*V64</f>
        <v>279</v>
      </c>
      <c r="Y64" s="59">
        <f>(X64/(s1c+s2c+s3c+s4c+s5c+l1c+l2c+l3c+l4c+l5c))*10</f>
        <v>82.05882352941175</v>
      </c>
      <c r="Z64" s="45" t="e">
        <f>IF(OR(D64&lt;0,F64&lt;0,H64&lt;0,J64&lt;0,L64&lt;0,#REF!&lt;0,N64&lt;0,P64&lt;0),"Absent","Pass")</f>
        <v>#REF!</v>
      </c>
    </row>
    <row r="65" spans="1:26" ht="24.75" customHeight="1">
      <c r="A65" s="27">
        <f>'II IT-A'!A51</f>
        <v>44</v>
      </c>
      <c r="B65" s="27" t="str">
        <f>'II IT-A'!B51</f>
        <v>16321A1243</v>
      </c>
      <c r="C65" s="28" t="str">
        <f>'II IT-A'!C51</f>
        <v>B</v>
      </c>
      <c r="D65" s="28">
        <f>'II IT-A'!D51</f>
        <v>6</v>
      </c>
      <c r="E65" s="28" t="str">
        <f>'II IT-A'!E51</f>
        <v>C</v>
      </c>
      <c r="F65" s="28">
        <f>'II IT-A'!F51</f>
        <v>5</v>
      </c>
      <c r="G65" s="28" t="str">
        <f>'II IT-A'!G51</f>
        <v>B</v>
      </c>
      <c r="H65" s="28">
        <f>'II IT-A'!H51</f>
        <v>6</v>
      </c>
      <c r="I65" s="28" t="str">
        <f>'II IT-A'!I51</f>
        <v>B</v>
      </c>
      <c r="J65" s="28">
        <f>'II IT-A'!J51</f>
        <v>6</v>
      </c>
      <c r="K65" s="28" t="str">
        <f>'II IT-A'!K51</f>
        <v>C</v>
      </c>
      <c r="L65" s="28">
        <f>'II IT-A'!L51</f>
        <v>5</v>
      </c>
      <c r="M65" s="28" t="str">
        <f>'II IT-A'!M51</f>
        <v>B</v>
      </c>
      <c r="N65" s="28">
        <f>'II IT-A'!N51</f>
        <v>6</v>
      </c>
      <c r="O65" s="28" t="str">
        <f>'II IT-A'!O51</f>
        <v>A+</v>
      </c>
      <c r="P65" s="28">
        <f>'II IT-A'!P51</f>
        <v>9</v>
      </c>
      <c r="Q65" s="28" t="str">
        <f>'II IT-A'!Q51</f>
        <v>O</v>
      </c>
      <c r="R65" s="28">
        <f>'II IT-A'!R51</f>
        <v>10</v>
      </c>
      <c r="S65" s="28" t="str">
        <f>'II IT-A'!S51</f>
        <v>O</v>
      </c>
      <c r="T65" s="28">
        <f>'II IT-A'!T51</f>
        <v>10</v>
      </c>
      <c r="U65" s="28" t="str">
        <f>'II IT-A'!U51</f>
        <v>O</v>
      </c>
      <c r="V65" s="28">
        <f>'II IT-A'!V51</f>
        <v>10</v>
      </c>
      <c r="W65" s="66" t="str">
        <f t="shared" si="0"/>
        <v>Pass</v>
      </c>
      <c r="X65" s="29">
        <f>s1c*D65+s2c*F65+s3c*H65+s4c*J65+s5c*L65+l1c*N65+l2c*P65+l3c*R65+l4c*T65+l5c*V65</f>
        <v>250</v>
      </c>
      <c r="Y65" s="59">
        <f>(X65/(s1c+s2c+s3c+s4c+s5c+l1c+l2c+l3c+l4c+l5c))*10</f>
        <v>73.52941176470588</v>
      </c>
      <c r="Z65" s="45" t="e">
        <f>IF(OR(D65&lt;0,F65&lt;0,H65&lt;0,J65&lt;0,L65&lt;0,#REF!&lt;0,N65&lt;0,P65&lt;0),"Absent","Pass")</f>
        <v>#REF!</v>
      </c>
    </row>
    <row r="66" spans="1:26" ht="24.75" customHeight="1">
      <c r="A66" s="27">
        <f>'II IT-A'!A52</f>
        <v>45</v>
      </c>
      <c r="B66" s="27" t="str">
        <f>'II IT-A'!B52</f>
        <v>16321A1244</v>
      </c>
      <c r="C66" s="28" t="str">
        <f>'II IT-A'!C52</f>
        <v>B+</v>
      </c>
      <c r="D66" s="28">
        <f>'II IT-A'!D52</f>
        <v>7</v>
      </c>
      <c r="E66" s="28" t="str">
        <f>'II IT-A'!E52</f>
        <v>C</v>
      </c>
      <c r="F66" s="28">
        <f>'II IT-A'!F52</f>
        <v>5</v>
      </c>
      <c r="G66" s="28" t="str">
        <f>'II IT-A'!G52</f>
        <v>B</v>
      </c>
      <c r="H66" s="28">
        <f>'II IT-A'!H52</f>
        <v>6</v>
      </c>
      <c r="I66" s="28" t="str">
        <f>'II IT-A'!I52</f>
        <v>C</v>
      </c>
      <c r="J66" s="28">
        <f>'II IT-A'!J52</f>
        <v>5</v>
      </c>
      <c r="K66" s="28" t="str">
        <f>'II IT-A'!K52</f>
        <v>C</v>
      </c>
      <c r="L66" s="28">
        <f>'II IT-A'!L52</f>
        <v>5</v>
      </c>
      <c r="M66" s="28" t="str">
        <f>'II IT-A'!M52</f>
        <v>A+</v>
      </c>
      <c r="N66" s="28">
        <f>'II IT-A'!N52</f>
        <v>9</v>
      </c>
      <c r="O66" s="28" t="str">
        <f>'II IT-A'!O52</f>
        <v>O</v>
      </c>
      <c r="P66" s="28">
        <f>'II IT-A'!P52</f>
        <v>10</v>
      </c>
      <c r="Q66" s="28" t="str">
        <f>'II IT-A'!Q52</f>
        <v>O</v>
      </c>
      <c r="R66" s="28">
        <f>'II IT-A'!R52</f>
        <v>10</v>
      </c>
      <c r="S66" s="28" t="str">
        <f>'II IT-A'!S52</f>
        <v>O</v>
      </c>
      <c r="T66" s="28">
        <f>'II IT-A'!T52</f>
        <v>10</v>
      </c>
      <c r="U66" s="28" t="str">
        <f>'II IT-A'!U52</f>
        <v>O</v>
      </c>
      <c r="V66" s="28">
        <f>'II IT-A'!V52</f>
        <v>10</v>
      </c>
      <c r="W66" s="66" t="str">
        <f t="shared" si="0"/>
        <v>Pass</v>
      </c>
      <c r="X66" s="29">
        <f>s1c*D66+s2c*F66+s3c*H66+s4c*J66+s5c*L66+l1c*N66+l2c*P66+l3c*R66+l4c*T66+l5c*V66</f>
        <v>257</v>
      </c>
      <c r="Y66" s="59">
        <f>(X66/(s1c+s2c+s3c+s4c+s5c+l1c+l2c+l3c+l4c+l5c))*10</f>
        <v>75.58823529411765</v>
      </c>
      <c r="Z66" s="45" t="e">
        <f>IF(OR(D66&lt;0,F66&lt;0,H66&lt;0,J66&lt;0,L66&lt;0,#REF!&lt;0,N66&lt;0,P66&lt;0),"Absent","Pass")</f>
        <v>#REF!</v>
      </c>
    </row>
    <row r="67" spans="1:26" ht="24.75" customHeight="1">
      <c r="A67" s="27">
        <f>'II IT-A'!A53</f>
        <v>46</v>
      </c>
      <c r="B67" s="27" t="str">
        <f>'II IT-A'!B53</f>
        <v>16321A1245</v>
      </c>
      <c r="C67" s="28" t="str">
        <f>'II IT-A'!C53</f>
        <v>A+</v>
      </c>
      <c r="D67" s="28">
        <f>'II IT-A'!D53</f>
        <v>9</v>
      </c>
      <c r="E67" s="28" t="str">
        <f>'II IT-A'!E53</f>
        <v>A</v>
      </c>
      <c r="F67" s="28">
        <f>'II IT-A'!F53</f>
        <v>8</v>
      </c>
      <c r="G67" s="28" t="str">
        <f>'II IT-A'!G53</f>
        <v>A+</v>
      </c>
      <c r="H67" s="28">
        <f>'II IT-A'!H53</f>
        <v>9</v>
      </c>
      <c r="I67" s="28" t="str">
        <f>'II IT-A'!I53</f>
        <v>B+</v>
      </c>
      <c r="J67" s="28">
        <f>'II IT-A'!J53</f>
        <v>7</v>
      </c>
      <c r="K67" s="28" t="str">
        <f>'II IT-A'!K53</f>
        <v>A</v>
      </c>
      <c r="L67" s="28">
        <f>'II IT-A'!L53</f>
        <v>8</v>
      </c>
      <c r="M67" s="28" t="str">
        <f>'II IT-A'!M53</f>
        <v>O</v>
      </c>
      <c r="N67" s="28">
        <f>'II IT-A'!N53</f>
        <v>10</v>
      </c>
      <c r="O67" s="28" t="str">
        <f>'II IT-A'!O53</f>
        <v>A+</v>
      </c>
      <c r="P67" s="28">
        <f>'II IT-A'!P53</f>
        <v>9</v>
      </c>
      <c r="Q67" s="28" t="str">
        <f>'II IT-A'!Q53</f>
        <v>O</v>
      </c>
      <c r="R67" s="28">
        <f>'II IT-A'!R53</f>
        <v>10</v>
      </c>
      <c r="S67" s="28" t="str">
        <f>'II IT-A'!S53</f>
        <v>O</v>
      </c>
      <c r="T67" s="28">
        <f>'II IT-A'!T53</f>
        <v>10</v>
      </c>
      <c r="U67" s="28" t="str">
        <f>'II IT-A'!U53</f>
        <v>O</v>
      </c>
      <c r="V67" s="28">
        <f>'II IT-A'!V53</f>
        <v>10</v>
      </c>
      <c r="W67" s="66" t="str">
        <f t="shared" si="0"/>
        <v>Pass</v>
      </c>
      <c r="X67" s="29">
        <f>s1c*D67+s2c*F67+s3c*H67+s4c*J67+s5c*L67+l1c*N67+l2c*P67+l3c*R67+l4c*T67+l5c*V67</f>
        <v>304</v>
      </c>
      <c r="Y67" s="59">
        <f>(X67/(s1c+s2c+s3c+s4c+s5c+l1c+l2c+l3c+l4c+l5c))*10</f>
        <v>89.41176470588235</v>
      </c>
      <c r="Z67" s="45" t="e">
        <f>IF(OR(D67&lt;0,F67&lt;0,H67&lt;0,J67&lt;0,L67&lt;0,#REF!&lt;0,N67&lt;0,P67&lt;0),"Absent","Pass")</f>
        <v>#REF!</v>
      </c>
    </row>
    <row r="68" spans="1:26" ht="24.75" customHeight="1">
      <c r="A68" s="27">
        <f>'II IT-A'!A54</f>
        <v>47</v>
      </c>
      <c r="B68" s="27" t="str">
        <f>'II IT-A'!B54</f>
        <v>16321A1246</v>
      </c>
      <c r="C68" s="28" t="str">
        <f>'II IT-A'!C54</f>
        <v>A</v>
      </c>
      <c r="D68" s="28">
        <f>'II IT-A'!D54</f>
        <v>8</v>
      </c>
      <c r="E68" s="28" t="str">
        <f>'II IT-A'!E54</f>
        <v>C</v>
      </c>
      <c r="F68" s="28">
        <f>'II IT-A'!F54</f>
        <v>5</v>
      </c>
      <c r="G68" s="28" t="str">
        <f>'II IT-A'!G54</f>
        <v>B</v>
      </c>
      <c r="H68" s="28">
        <f>'II IT-A'!H54</f>
        <v>6</v>
      </c>
      <c r="I68" s="28" t="str">
        <f>'II IT-A'!I54</f>
        <v>C</v>
      </c>
      <c r="J68" s="28">
        <f>'II IT-A'!J54</f>
        <v>5</v>
      </c>
      <c r="K68" s="28" t="str">
        <f>'II IT-A'!K54</f>
        <v>F</v>
      </c>
      <c r="L68" s="28">
        <f>'II IT-A'!L54</f>
        <v>0</v>
      </c>
      <c r="M68" s="28" t="str">
        <f>'II IT-A'!M54</f>
        <v>A+</v>
      </c>
      <c r="N68" s="28">
        <f>'II IT-A'!N54</f>
        <v>9</v>
      </c>
      <c r="O68" s="28" t="str">
        <f>'II IT-A'!O54</f>
        <v>A</v>
      </c>
      <c r="P68" s="28">
        <f>'II IT-A'!P54</f>
        <v>8</v>
      </c>
      <c r="Q68" s="28" t="str">
        <f>'II IT-A'!Q54</f>
        <v>O</v>
      </c>
      <c r="R68" s="28">
        <f>'II IT-A'!R54</f>
        <v>10</v>
      </c>
      <c r="S68" s="28" t="str">
        <f>'II IT-A'!S54</f>
        <v>O</v>
      </c>
      <c r="T68" s="28">
        <f>'II IT-A'!T54</f>
        <v>10</v>
      </c>
      <c r="U68" s="28" t="str">
        <f>'II IT-A'!U54</f>
        <v>O</v>
      </c>
      <c r="V68" s="28">
        <f>'II IT-A'!V54</f>
        <v>10</v>
      </c>
      <c r="W68" s="66" t="str">
        <f t="shared" si="0"/>
        <v>Fail</v>
      </c>
      <c r="X68" s="29">
        <f>s1c*D68+s2c*F68+s3c*H68+s4c*J68+s5c*L68+l1c*N68+l2c*P68+l3c*R68+l4c*T68+l5c*V68</f>
        <v>236</v>
      </c>
      <c r="Y68" s="59">
        <f>(X68/(s1c+s2c+s3c+s4c+s5c+l1c+l2c+l3c+l4c+l5c))*10</f>
        <v>69.41176470588235</v>
      </c>
      <c r="Z68" s="45" t="e">
        <f>IF(OR(D68&lt;0,F68&lt;0,H68&lt;0,J68&lt;0,L68&lt;0,#REF!&lt;0,N68&lt;0,P68&lt;0),"Absent","Pass")</f>
        <v>#REF!</v>
      </c>
    </row>
    <row r="69" spans="1:26" ht="24.75" customHeight="1">
      <c r="A69" s="27">
        <f>'II IT-A'!A55</f>
        <v>48</v>
      </c>
      <c r="B69" s="27" t="str">
        <f>'II IT-A'!B55</f>
        <v>16321A1247</v>
      </c>
      <c r="C69" s="28" t="str">
        <f>'II IT-A'!C55</f>
        <v>A+</v>
      </c>
      <c r="D69" s="28">
        <f>'II IT-A'!D55</f>
        <v>9</v>
      </c>
      <c r="E69" s="28" t="str">
        <f>'II IT-A'!E55</f>
        <v>A+</v>
      </c>
      <c r="F69" s="28">
        <f>'II IT-A'!F55</f>
        <v>9</v>
      </c>
      <c r="G69" s="28" t="str">
        <f>'II IT-A'!G55</f>
        <v>B+</v>
      </c>
      <c r="H69" s="28">
        <f>'II IT-A'!H55</f>
        <v>7</v>
      </c>
      <c r="I69" s="28" t="str">
        <f>'II IT-A'!I55</f>
        <v>B+</v>
      </c>
      <c r="J69" s="28">
        <f>'II IT-A'!J55</f>
        <v>7</v>
      </c>
      <c r="K69" s="28" t="str">
        <f>'II IT-A'!K55</f>
        <v>C</v>
      </c>
      <c r="L69" s="28">
        <f>'II IT-A'!L55</f>
        <v>5</v>
      </c>
      <c r="M69" s="28" t="str">
        <f>'II IT-A'!M55</f>
        <v>B+</v>
      </c>
      <c r="N69" s="28">
        <f>'II IT-A'!N55</f>
        <v>7</v>
      </c>
      <c r="O69" s="28" t="str">
        <f>'II IT-A'!O55</f>
        <v>A+</v>
      </c>
      <c r="P69" s="28">
        <f>'II IT-A'!P55</f>
        <v>9</v>
      </c>
      <c r="Q69" s="28" t="str">
        <f>'II IT-A'!Q55</f>
        <v>A+</v>
      </c>
      <c r="R69" s="28">
        <f>'II IT-A'!R55</f>
        <v>9</v>
      </c>
      <c r="S69" s="28" t="str">
        <f>'II IT-A'!S55</f>
        <v>A+</v>
      </c>
      <c r="T69" s="28">
        <f>'II IT-A'!T55</f>
        <v>9</v>
      </c>
      <c r="U69" s="28" t="str">
        <f>'II IT-A'!U55</f>
        <v>A+</v>
      </c>
      <c r="V69" s="28">
        <f>'II IT-A'!V55</f>
        <v>9</v>
      </c>
      <c r="W69" s="66" t="str">
        <f t="shared" si="0"/>
        <v>Pass</v>
      </c>
      <c r="X69" s="29">
        <f>s1c*D69+s2c*F69+s3c*H69+s4c*J69+s5c*L69+l1c*N69+l2c*P69+l3c*R69+l4c*T69+l5c*V69</f>
        <v>272</v>
      </c>
      <c r="Y69" s="59">
        <f>(X69/(s1c+s2c+s3c+s4c+s5c+l1c+l2c+l3c+l4c+l5c))*10</f>
        <v>80</v>
      </c>
      <c r="Z69" s="45" t="e">
        <f>IF(OR(D69&lt;0,F69&lt;0,H69&lt;0,J69&lt;0,L69&lt;0,#REF!&lt;0,N69&lt;0,P69&lt;0),"Absent","Pass")</f>
        <v>#REF!</v>
      </c>
    </row>
    <row r="70" spans="1:26" ht="24.75" customHeight="1">
      <c r="A70" s="27">
        <f>'II IT-A'!A56</f>
        <v>49</v>
      </c>
      <c r="B70" s="27" t="str">
        <f>'II IT-A'!B56</f>
        <v>16321A1248</v>
      </c>
      <c r="C70" s="28" t="str">
        <f>'II IT-A'!C56</f>
        <v>A+</v>
      </c>
      <c r="D70" s="28">
        <f>'II IT-A'!D56</f>
        <v>9</v>
      </c>
      <c r="E70" s="28" t="str">
        <f>'II IT-A'!E56</f>
        <v>A+</v>
      </c>
      <c r="F70" s="28">
        <f>'II IT-A'!F56</f>
        <v>9</v>
      </c>
      <c r="G70" s="28" t="str">
        <f>'II IT-A'!G56</f>
        <v>A</v>
      </c>
      <c r="H70" s="28">
        <f>'II IT-A'!H56</f>
        <v>8</v>
      </c>
      <c r="I70" s="28" t="str">
        <f>'II IT-A'!I56</f>
        <v>B+</v>
      </c>
      <c r="J70" s="28">
        <f>'II IT-A'!J56</f>
        <v>7</v>
      </c>
      <c r="K70" s="28" t="str">
        <f>'II IT-A'!K56</f>
        <v>B</v>
      </c>
      <c r="L70" s="28">
        <f>'II IT-A'!L56</f>
        <v>6</v>
      </c>
      <c r="M70" s="28" t="str">
        <f>'II IT-A'!M56</f>
        <v>O</v>
      </c>
      <c r="N70" s="28">
        <f>'II IT-A'!N56</f>
        <v>10</v>
      </c>
      <c r="O70" s="28" t="str">
        <f>'II IT-A'!O56</f>
        <v>O</v>
      </c>
      <c r="P70" s="28">
        <f>'II IT-A'!P56</f>
        <v>10</v>
      </c>
      <c r="Q70" s="28" t="str">
        <f>'II IT-A'!Q56</f>
        <v>O</v>
      </c>
      <c r="R70" s="28">
        <f>'II IT-A'!R56</f>
        <v>10</v>
      </c>
      <c r="S70" s="28" t="str">
        <f>'II IT-A'!S56</f>
        <v>O</v>
      </c>
      <c r="T70" s="28">
        <f>'II IT-A'!T56</f>
        <v>10</v>
      </c>
      <c r="U70" s="28" t="str">
        <f>'II IT-A'!U56</f>
        <v>O</v>
      </c>
      <c r="V70" s="28">
        <f>'II IT-A'!V56</f>
        <v>10</v>
      </c>
      <c r="W70" s="66" t="str">
        <f t="shared" si="0"/>
        <v>Pass</v>
      </c>
      <c r="X70" s="29">
        <f>s1c*D70+s2c*F70+s3c*H70+s4c*J70+s5c*L70+l1c*N70+l2c*P70+l3c*R70+l4c*T70+l5c*V70</f>
        <v>299</v>
      </c>
      <c r="Y70" s="59">
        <f>(X70/(s1c+s2c+s3c+s4c+s5c+l1c+l2c+l3c+l4c+l5c))*10</f>
        <v>87.94117647058825</v>
      </c>
      <c r="Z70" s="45" t="e">
        <f>IF(OR(D70&lt;0,F70&lt;0,H70&lt;0,J70&lt;0,L70&lt;0,#REF!&lt;0,N70&lt;0,P70&lt;0),"Absent","Pass")</f>
        <v>#REF!</v>
      </c>
    </row>
    <row r="71" spans="1:26" ht="24.75" customHeight="1">
      <c r="A71" s="27">
        <f>'II IT-A'!A57</f>
        <v>50</v>
      </c>
      <c r="B71" s="27" t="str">
        <f>'II IT-A'!B57</f>
        <v>16321A1249</v>
      </c>
      <c r="C71" s="28" t="str">
        <f>'II IT-A'!C57</f>
        <v>B</v>
      </c>
      <c r="D71" s="28">
        <f>'II IT-A'!D57</f>
        <v>6</v>
      </c>
      <c r="E71" s="28" t="str">
        <f>'II IT-A'!E57</f>
        <v>C</v>
      </c>
      <c r="F71" s="28">
        <f>'II IT-A'!F57</f>
        <v>5</v>
      </c>
      <c r="G71" s="28" t="str">
        <f>'II IT-A'!G57</f>
        <v>C</v>
      </c>
      <c r="H71" s="28">
        <f>'II IT-A'!H57</f>
        <v>5</v>
      </c>
      <c r="I71" s="28" t="str">
        <f>'II IT-A'!I57</f>
        <v>C</v>
      </c>
      <c r="J71" s="28">
        <f>'II IT-A'!J57</f>
        <v>5</v>
      </c>
      <c r="K71" s="28" t="str">
        <f>'II IT-A'!K57</f>
        <v>F</v>
      </c>
      <c r="L71" s="28">
        <f>'II IT-A'!L57</f>
        <v>0</v>
      </c>
      <c r="M71" s="28" t="str">
        <f>'II IT-A'!M57</f>
        <v>A+</v>
      </c>
      <c r="N71" s="28">
        <f>'II IT-A'!N57</f>
        <v>9</v>
      </c>
      <c r="O71" s="28" t="str">
        <f>'II IT-A'!O57</f>
        <v>O</v>
      </c>
      <c r="P71" s="28">
        <f>'II IT-A'!P57</f>
        <v>10</v>
      </c>
      <c r="Q71" s="28" t="str">
        <f>'II IT-A'!Q57</f>
        <v>A+</v>
      </c>
      <c r="R71" s="28">
        <f>'II IT-A'!R57</f>
        <v>9</v>
      </c>
      <c r="S71" s="28" t="str">
        <f>'II IT-A'!S57</f>
        <v>A+</v>
      </c>
      <c r="T71" s="28">
        <f>'II IT-A'!T57</f>
        <v>9</v>
      </c>
      <c r="U71" s="28" t="str">
        <f>'II IT-A'!U57</f>
        <v>A+</v>
      </c>
      <c r="V71" s="28">
        <f>'II IT-A'!V57</f>
        <v>9</v>
      </c>
      <c r="W71" s="66" t="str">
        <f t="shared" si="0"/>
        <v>Fail</v>
      </c>
      <c r="X71" s="29">
        <f>s1c*D71+s2c*F71+s3c*H71+s4c*J71+s5c*L71+l1c*N71+l2c*P71+l3c*R71+l4c*T71+l5c*V71</f>
        <v>219</v>
      </c>
      <c r="Y71" s="59">
        <f>(X71/(s1c+s2c+s3c+s4c+s5c+l1c+l2c+l3c+l4c+l5c))*10</f>
        <v>64.41176470588235</v>
      </c>
      <c r="Z71" s="45" t="e">
        <f>IF(OR(D71&lt;0,F71&lt;0,H71&lt;0,J71&lt;0,L71&lt;0,#REF!&lt;0,N71&lt;0,P71&lt;0),"Absent","Pass")</f>
        <v>#REF!</v>
      </c>
    </row>
    <row r="72" spans="1:26" ht="24.75" customHeight="1">
      <c r="A72" s="27">
        <f>'II IT-A'!A58</f>
        <v>51</v>
      </c>
      <c r="B72" s="27" t="str">
        <f>'II IT-A'!B58</f>
        <v>16321A1250</v>
      </c>
      <c r="C72" s="28" t="str">
        <f>'II IT-A'!C58</f>
        <v>A</v>
      </c>
      <c r="D72" s="28">
        <f>'II IT-A'!D58</f>
        <v>8</v>
      </c>
      <c r="E72" s="28" t="str">
        <f>'II IT-A'!E58</f>
        <v>C</v>
      </c>
      <c r="F72" s="28">
        <f>'II IT-A'!F58</f>
        <v>5</v>
      </c>
      <c r="G72" s="28" t="str">
        <f>'II IT-A'!G58</f>
        <v>A+</v>
      </c>
      <c r="H72" s="28">
        <f>'II IT-A'!H58</f>
        <v>9</v>
      </c>
      <c r="I72" s="28" t="str">
        <f>'II IT-A'!I58</f>
        <v>B</v>
      </c>
      <c r="J72" s="28">
        <f>'II IT-A'!J58</f>
        <v>6</v>
      </c>
      <c r="K72" s="28" t="str">
        <f>'II IT-A'!K58</f>
        <v>B</v>
      </c>
      <c r="L72" s="28">
        <f>'II IT-A'!L58</f>
        <v>6</v>
      </c>
      <c r="M72" s="28" t="str">
        <f>'II IT-A'!M58</f>
        <v>O</v>
      </c>
      <c r="N72" s="28">
        <f>'II IT-A'!N58</f>
        <v>10</v>
      </c>
      <c r="O72" s="28" t="str">
        <f>'II IT-A'!O58</f>
        <v>A+</v>
      </c>
      <c r="P72" s="28">
        <f>'II IT-A'!P58</f>
        <v>9</v>
      </c>
      <c r="Q72" s="28" t="str">
        <f>'II IT-A'!Q58</f>
        <v>O</v>
      </c>
      <c r="R72" s="28">
        <f>'II IT-A'!R58</f>
        <v>10</v>
      </c>
      <c r="S72" s="28" t="str">
        <f>'II IT-A'!S58</f>
        <v>O</v>
      </c>
      <c r="T72" s="28">
        <f>'II IT-A'!T58</f>
        <v>10</v>
      </c>
      <c r="U72" s="28" t="str">
        <f>'II IT-A'!U58</f>
        <v>O</v>
      </c>
      <c r="V72" s="28">
        <f>'II IT-A'!V58</f>
        <v>10</v>
      </c>
      <c r="W72" s="66" t="str">
        <f t="shared" si="0"/>
        <v>Pass</v>
      </c>
      <c r="X72" s="29">
        <f>s1c*D72+s2c*F72+s3c*H72+s4c*J72+s5c*L72+l1c*N72+l2c*P72+l3c*R72+l4c*T72+l5c*V72</f>
        <v>277</v>
      </c>
      <c r="Y72" s="59">
        <f>(X72/(s1c+s2c+s3c+s4c+s5c+l1c+l2c+l3c+l4c+l5c))*10</f>
        <v>81.47058823529412</v>
      </c>
      <c r="Z72" s="45" t="e">
        <f>IF(OR(D72&lt;0,F72&lt;0,H72&lt;0,J72&lt;0,L72&lt;0,#REF!&lt;0,N72&lt;0,P72&lt;0),"Absent","Pass")</f>
        <v>#REF!</v>
      </c>
    </row>
    <row r="73" spans="1:26" ht="24.75" customHeight="1">
      <c r="A73" s="27">
        <f>'II IT-A'!A59</f>
        <v>52</v>
      </c>
      <c r="B73" s="27" t="str">
        <f>'II IT-A'!B59</f>
        <v>16321A1251</v>
      </c>
      <c r="C73" s="28" t="str">
        <f>'II IT-A'!C59</f>
        <v>B+</v>
      </c>
      <c r="D73" s="28">
        <f>'II IT-A'!D59</f>
        <v>7</v>
      </c>
      <c r="E73" s="28" t="str">
        <f>'II IT-A'!E59</f>
        <v>C</v>
      </c>
      <c r="F73" s="28">
        <f>'II IT-A'!F59</f>
        <v>5</v>
      </c>
      <c r="G73" s="28" t="str">
        <f>'II IT-A'!G59</f>
        <v>A</v>
      </c>
      <c r="H73" s="28">
        <f>'II IT-A'!H59</f>
        <v>8</v>
      </c>
      <c r="I73" s="28" t="str">
        <f>'II IT-A'!I59</f>
        <v>B+</v>
      </c>
      <c r="J73" s="28">
        <f>'II IT-A'!J59</f>
        <v>7</v>
      </c>
      <c r="K73" s="28" t="str">
        <f>'II IT-A'!K59</f>
        <v>B</v>
      </c>
      <c r="L73" s="28">
        <f>'II IT-A'!L59</f>
        <v>6</v>
      </c>
      <c r="M73" s="28" t="str">
        <f>'II IT-A'!M59</f>
        <v>O</v>
      </c>
      <c r="N73" s="28">
        <f>'II IT-A'!N59</f>
        <v>10</v>
      </c>
      <c r="O73" s="28" t="str">
        <f>'II IT-A'!O59</f>
        <v>O</v>
      </c>
      <c r="P73" s="28">
        <f>'II IT-A'!P59</f>
        <v>10</v>
      </c>
      <c r="Q73" s="28" t="str">
        <f>'II IT-A'!Q59</f>
        <v>O</v>
      </c>
      <c r="R73" s="28">
        <f>'II IT-A'!R59</f>
        <v>10</v>
      </c>
      <c r="S73" s="28" t="str">
        <f>'II IT-A'!S59</f>
        <v>O</v>
      </c>
      <c r="T73" s="28">
        <f>'II IT-A'!T59</f>
        <v>10</v>
      </c>
      <c r="U73" s="28" t="str">
        <f>'II IT-A'!U59</f>
        <v>O</v>
      </c>
      <c r="V73" s="28">
        <f>'II IT-A'!V59</f>
        <v>10</v>
      </c>
      <c r="W73" s="66" t="str">
        <f t="shared" si="0"/>
        <v>Pass</v>
      </c>
      <c r="X73" s="29">
        <f>s1c*D73+s2c*F73+s3c*H73+s4c*J73+s5c*L73+l1c*N73+l2c*P73+l3c*R73+l4c*T73+l5c*V73</f>
        <v>277</v>
      </c>
      <c r="Y73" s="59">
        <f>(X73/(s1c+s2c+s3c+s4c+s5c+l1c+l2c+l3c+l4c+l5c))*10</f>
        <v>81.47058823529412</v>
      </c>
      <c r="Z73" s="45" t="e">
        <f>IF(OR(D73&lt;0,F73&lt;0,H73&lt;0,J73&lt;0,L73&lt;0,#REF!&lt;0,N73&lt;0,P73&lt;0),"Absent","Pass")</f>
        <v>#REF!</v>
      </c>
    </row>
    <row r="74" spans="1:26" ht="24.75" customHeight="1">
      <c r="A74" s="27">
        <f>'II IT-A'!A60</f>
        <v>53</v>
      </c>
      <c r="B74" s="27" t="str">
        <f>'II IT-A'!B60</f>
        <v>16321A1252</v>
      </c>
      <c r="C74" s="28" t="str">
        <f>'II IT-A'!C60</f>
        <v>B+</v>
      </c>
      <c r="D74" s="28">
        <f>'II IT-A'!D60</f>
        <v>7</v>
      </c>
      <c r="E74" s="28" t="str">
        <f>'II IT-A'!E60</f>
        <v>C</v>
      </c>
      <c r="F74" s="28">
        <f>'II IT-A'!F60</f>
        <v>5</v>
      </c>
      <c r="G74" s="28" t="str">
        <f>'II IT-A'!G60</f>
        <v>A</v>
      </c>
      <c r="H74" s="28">
        <f>'II IT-A'!H60</f>
        <v>8</v>
      </c>
      <c r="I74" s="28" t="str">
        <f>'II IT-A'!I60</f>
        <v>B</v>
      </c>
      <c r="J74" s="28">
        <f>'II IT-A'!J60</f>
        <v>6</v>
      </c>
      <c r="K74" s="28" t="str">
        <f>'II IT-A'!K60</f>
        <v>C</v>
      </c>
      <c r="L74" s="28">
        <f>'II IT-A'!L60</f>
        <v>5</v>
      </c>
      <c r="M74" s="28" t="str">
        <f>'II IT-A'!M60</f>
        <v>O</v>
      </c>
      <c r="N74" s="28">
        <f>'II IT-A'!N60</f>
        <v>10</v>
      </c>
      <c r="O74" s="28" t="str">
        <f>'II IT-A'!O60</f>
        <v>A+</v>
      </c>
      <c r="P74" s="28">
        <f>'II IT-A'!P60</f>
        <v>9</v>
      </c>
      <c r="Q74" s="28" t="str">
        <f>'II IT-A'!Q60</f>
        <v>O</v>
      </c>
      <c r="R74" s="28">
        <f>'II IT-A'!R60</f>
        <v>10</v>
      </c>
      <c r="S74" s="28" t="str">
        <f>'II IT-A'!S60</f>
        <v>O</v>
      </c>
      <c r="T74" s="28">
        <f>'II IT-A'!T60</f>
        <v>10</v>
      </c>
      <c r="U74" s="28" t="str">
        <f>'II IT-A'!U60</f>
        <v>O</v>
      </c>
      <c r="V74" s="28">
        <f>'II IT-A'!V60</f>
        <v>10</v>
      </c>
      <c r="W74" s="66" t="str">
        <f t="shared" si="0"/>
        <v>Pass</v>
      </c>
      <c r="X74" s="29">
        <f>s1c*D74+s2c*F74+s3c*H74+s4c*J74+s5c*L74+l1c*N74+l2c*P74+l3c*R74+l4c*T74+l5c*V74</f>
        <v>267</v>
      </c>
      <c r="Y74" s="59">
        <f>(X74/(s1c+s2c+s3c+s4c+s5c+l1c+l2c+l3c+l4c+l5c))*10</f>
        <v>78.52941176470588</v>
      </c>
      <c r="Z74" s="45" t="e">
        <f>IF(OR(D74&lt;0,F74&lt;0,H74&lt;0,J74&lt;0,L74&lt;0,#REF!&lt;0,N74&lt;0,P74&lt;0),"Absent","Pass")</f>
        <v>#REF!</v>
      </c>
    </row>
    <row r="75" spans="1:26" ht="24.75" customHeight="1">
      <c r="A75" s="27">
        <f>'II IT-A'!A61</f>
        <v>54</v>
      </c>
      <c r="B75" s="27" t="str">
        <f>'II IT-A'!B61</f>
        <v>16321A1253</v>
      </c>
      <c r="C75" s="28" t="str">
        <f>'II IT-A'!C61</f>
        <v>A</v>
      </c>
      <c r="D75" s="28">
        <f>'II IT-A'!D61</f>
        <v>8</v>
      </c>
      <c r="E75" s="28" t="str">
        <f>'II IT-A'!E61</f>
        <v>B+</v>
      </c>
      <c r="F75" s="28">
        <f>'II IT-A'!F61</f>
        <v>7</v>
      </c>
      <c r="G75" s="28" t="str">
        <f>'II IT-A'!G61</f>
        <v>A+</v>
      </c>
      <c r="H75" s="28">
        <f>'II IT-A'!H61</f>
        <v>9</v>
      </c>
      <c r="I75" s="28" t="str">
        <f>'II IT-A'!I61</f>
        <v>A</v>
      </c>
      <c r="J75" s="28">
        <f>'II IT-A'!J61</f>
        <v>8</v>
      </c>
      <c r="K75" s="28" t="str">
        <f>'II IT-A'!K61</f>
        <v>B</v>
      </c>
      <c r="L75" s="28">
        <f>'II IT-A'!L61</f>
        <v>6</v>
      </c>
      <c r="M75" s="28" t="str">
        <f>'II IT-A'!M61</f>
        <v>O</v>
      </c>
      <c r="N75" s="28">
        <f>'II IT-A'!N61</f>
        <v>10</v>
      </c>
      <c r="O75" s="28" t="str">
        <f>'II IT-A'!O61</f>
        <v>O</v>
      </c>
      <c r="P75" s="28">
        <f>'II IT-A'!P61</f>
        <v>10</v>
      </c>
      <c r="Q75" s="28" t="str">
        <f>'II IT-A'!Q61</f>
        <v>O</v>
      </c>
      <c r="R75" s="28">
        <f>'II IT-A'!R61</f>
        <v>10</v>
      </c>
      <c r="S75" s="28" t="str">
        <f>'II IT-A'!S61</f>
        <v>O</v>
      </c>
      <c r="T75" s="28">
        <f>'II IT-A'!T61</f>
        <v>10</v>
      </c>
      <c r="U75" s="28" t="str">
        <f>'II IT-A'!U61</f>
        <v>O</v>
      </c>
      <c r="V75" s="28">
        <f>'II IT-A'!V61</f>
        <v>10</v>
      </c>
      <c r="W75" s="66" t="str">
        <f t="shared" si="0"/>
        <v>Pass</v>
      </c>
      <c r="X75" s="29">
        <f>s1c*D75+s2c*F75+s3c*H75+s4c*J75+s5c*L75+l1c*N75+l2c*P75+l3c*R75+l4c*T75+l5c*V75</f>
        <v>295</v>
      </c>
      <c r="Y75" s="59">
        <f>(X75/(s1c+s2c+s3c+s4c+s5c+l1c+l2c+l3c+l4c+l5c))*10</f>
        <v>86.76470588235293</v>
      </c>
      <c r="Z75" s="45" t="e">
        <f>IF(OR(D75&lt;0,F75&lt;0,H75&lt;0,J75&lt;0,L75&lt;0,#REF!&lt;0,N75&lt;0,P75&lt;0),"Absent","Pass")</f>
        <v>#REF!</v>
      </c>
    </row>
    <row r="76" spans="1:26" ht="24.75" customHeight="1">
      <c r="A76" s="27">
        <f>'II IT-A'!A62</f>
        <v>55</v>
      </c>
      <c r="B76" s="27" t="str">
        <f>'II IT-A'!B62</f>
        <v>16321A1254</v>
      </c>
      <c r="C76" s="28" t="str">
        <f>'II IT-A'!C62</f>
        <v>B+</v>
      </c>
      <c r="D76" s="28">
        <f>'II IT-A'!D62</f>
        <v>7</v>
      </c>
      <c r="E76" s="28" t="str">
        <f>'II IT-A'!E62</f>
        <v>C</v>
      </c>
      <c r="F76" s="28">
        <f>'II IT-A'!F62</f>
        <v>5</v>
      </c>
      <c r="G76" s="28" t="str">
        <f>'II IT-A'!G62</f>
        <v>A</v>
      </c>
      <c r="H76" s="28">
        <f>'II IT-A'!H62</f>
        <v>8</v>
      </c>
      <c r="I76" s="28" t="str">
        <f>'II IT-A'!I62</f>
        <v>B</v>
      </c>
      <c r="J76" s="28">
        <f>'II IT-A'!J62</f>
        <v>6</v>
      </c>
      <c r="K76" s="28" t="str">
        <f>'II IT-A'!K62</f>
        <v>B</v>
      </c>
      <c r="L76" s="28">
        <f>'II IT-A'!L62</f>
        <v>6</v>
      </c>
      <c r="M76" s="28" t="str">
        <f>'II IT-A'!M62</f>
        <v>O</v>
      </c>
      <c r="N76" s="28">
        <f>'II IT-A'!N62</f>
        <v>10</v>
      </c>
      <c r="O76" s="28" t="str">
        <f>'II IT-A'!O62</f>
        <v>A+</v>
      </c>
      <c r="P76" s="28">
        <f>'II IT-A'!P62</f>
        <v>9</v>
      </c>
      <c r="Q76" s="28" t="str">
        <f>'II IT-A'!Q62</f>
        <v>A+</v>
      </c>
      <c r="R76" s="28">
        <f>'II IT-A'!R62</f>
        <v>9</v>
      </c>
      <c r="S76" s="28" t="str">
        <f>'II IT-A'!S62</f>
        <v>A+</v>
      </c>
      <c r="T76" s="28">
        <f>'II IT-A'!T62</f>
        <v>9</v>
      </c>
      <c r="U76" s="28" t="str">
        <f>'II IT-A'!U62</f>
        <v>A+</v>
      </c>
      <c r="V76" s="28">
        <f>'II IT-A'!V62</f>
        <v>9</v>
      </c>
      <c r="W76" s="66" t="str">
        <f t="shared" si="0"/>
        <v>Pass</v>
      </c>
      <c r="X76" s="29">
        <f>s1c*D76+s2c*F76+s3c*H76+s4c*J76+s5c*L76+l1c*N76+l2c*P76+l3c*R76+l4c*T76+l5c*V76</f>
        <v>259</v>
      </c>
      <c r="Y76" s="59">
        <f>(X76/(s1c+s2c+s3c+s4c+s5c+l1c+l2c+l3c+l4c+l5c))*10</f>
        <v>76.17647058823529</v>
      </c>
      <c r="Z76" s="45" t="e">
        <f>IF(OR(D76&lt;0,F76&lt;0,H76&lt;0,J76&lt;0,L76&lt;0,#REF!&lt;0,N76&lt;0,P76&lt;0),"Absent","Pass")</f>
        <v>#REF!</v>
      </c>
    </row>
    <row r="77" spans="1:26" ht="24.75" customHeight="1">
      <c r="A77" s="27">
        <f>'II IT-A'!A63</f>
        <v>56</v>
      </c>
      <c r="B77" s="27" t="str">
        <f>'II IT-A'!B63</f>
        <v>16321A1255</v>
      </c>
      <c r="C77" s="28" t="str">
        <f>'II IT-A'!C63</f>
        <v>A</v>
      </c>
      <c r="D77" s="28">
        <f>'II IT-A'!D63</f>
        <v>8</v>
      </c>
      <c r="E77" s="28" t="str">
        <f>'II IT-A'!E63</f>
        <v>C</v>
      </c>
      <c r="F77" s="28">
        <f>'II IT-A'!F63</f>
        <v>5</v>
      </c>
      <c r="G77" s="28" t="str">
        <f>'II IT-A'!G63</f>
        <v>B+</v>
      </c>
      <c r="H77" s="28">
        <f>'II IT-A'!H63</f>
        <v>7</v>
      </c>
      <c r="I77" s="28" t="str">
        <f>'II IT-A'!I63</f>
        <v>B</v>
      </c>
      <c r="J77" s="28">
        <f>'II IT-A'!J63</f>
        <v>6</v>
      </c>
      <c r="K77" s="28" t="str">
        <f>'II IT-A'!K63</f>
        <v>B</v>
      </c>
      <c r="L77" s="28">
        <f>'II IT-A'!L63</f>
        <v>6</v>
      </c>
      <c r="M77" s="28" t="str">
        <f>'II IT-A'!M63</f>
        <v>A+</v>
      </c>
      <c r="N77" s="28">
        <f>'II IT-A'!N63</f>
        <v>9</v>
      </c>
      <c r="O77" s="28" t="str">
        <f>'II IT-A'!O63</f>
        <v>A+</v>
      </c>
      <c r="P77" s="28">
        <f>'II IT-A'!P63</f>
        <v>9</v>
      </c>
      <c r="Q77" s="28" t="str">
        <f>'II IT-A'!Q63</f>
        <v>A+</v>
      </c>
      <c r="R77" s="28">
        <f>'II IT-A'!R63</f>
        <v>9</v>
      </c>
      <c r="S77" s="28" t="str">
        <f>'II IT-A'!S63</f>
        <v>A+</v>
      </c>
      <c r="T77" s="28">
        <f>'II IT-A'!T63</f>
        <v>9</v>
      </c>
      <c r="U77" s="28" t="str">
        <f>'II IT-A'!U63</f>
        <v>A+</v>
      </c>
      <c r="V77" s="28">
        <f>'II IT-A'!V63</f>
        <v>9</v>
      </c>
      <c r="W77" s="66" t="str">
        <f t="shared" si="0"/>
        <v>Pass</v>
      </c>
      <c r="X77" s="29">
        <f>s1c*D77+s2c*F77+s3c*H77+s4c*J77+s5c*L77+l1c*N77+l2c*P77+l3c*R77+l4c*T77+l5c*V77</f>
        <v>257</v>
      </c>
      <c r="Y77" s="59">
        <f>(X77/(s1c+s2c+s3c+s4c+s5c+l1c+l2c+l3c+l4c+l5c))*10</f>
        <v>75.58823529411765</v>
      </c>
      <c r="Z77" s="45" t="e">
        <f>IF(OR(D77&lt;0,F77&lt;0,H77&lt;0,J77&lt;0,L77&lt;0,#REF!&lt;0,N77&lt;0,P77&lt;0),"Absent","Pass")</f>
        <v>#REF!</v>
      </c>
    </row>
    <row r="78" spans="1:26" ht="24.75" customHeight="1">
      <c r="A78" s="27">
        <f>'II IT-A'!A64</f>
        <v>57</v>
      </c>
      <c r="B78" s="27" t="str">
        <f>'II IT-A'!B64</f>
        <v>16321A1256</v>
      </c>
      <c r="C78" s="28" t="str">
        <f>'II IT-A'!C64</f>
        <v>A+</v>
      </c>
      <c r="D78" s="28">
        <f>'II IT-A'!D64</f>
        <v>9</v>
      </c>
      <c r="E78" s="28" t="str">
        <f>'II IT-A'!E64</f>
        <v>B+</v>
      </c>
      <c r="F78" s="28">
        <f>'II IT-A'!F64</f>
        <v>7</v>
      </c>
      <c r="G78" s="28" t="str">
        <f>'II IT-A'!G64</f>
        <v>A</v>
      </c>
      <c r="H78" s="28">
        <f>'II IT-A'!H64</f>
        <v>8</v>
      </c>
      <c r="I78" s="28" t="str">
        <f>'II IT-A'!I64</f>
        <v>B+</v>
      </c>
      <c r="J78" s="28">
        <f>'II IT-A'!J64</f>
        <v>7</v>
      </c>
      <c r="K78" s="28" t="str">
        <f>'II IT-A'!K64</f>
        <v>B</v>
      </c>
      <c r="L78" s="28">
        <f>'II IT-A'!L64</f>
        <v>6</v>
      </c>
      <c r="M78" s="28" t="str">
        <f>'II IT-A'!M64</f>
        <v>O</v>
      </c>
      <c r="N78" s="28">
        <f>'II IT-A'!N64</f>
        <v>10</v>
      </c>
      <c r="O78" s="28" t="str">
        <f>'II IT-A'!O64</f>
        <v>O</v>
      </c>
      <c r="P78" s="28">
        <f>'II IT-A'!P64</f>
        <v>10</v>
      </c>
      <c r="Q78" s="28" t="str">
        <f>'II IT-A'!Q64</f>
        <v>O</v>
      </c>
      <c r="R78" s="28">
        <f>'II IT-A'!R64</f>
        <v>10</v>
      </c>
      <c r="S78" s="28" t="str">
        <f>'II IT-A'!S64</f>
        <v>O</v>
      </c>
      <c r="T78" s="28">
        <f>'II IT-A'!T64</f>
        <v>10</v>
      </c>
      <c r="U78" s="28" t="str">
        <f>'II IT-A'!U64</f>
        <v>O</v>
      </c>
      <c r="V78" s="28">
        <f>'II IT-A'!V64</f>
        <v>10</v>
      </c>
      <c r="W78" s="66" t="str">
        <f t="shared" si="0"/>
        <v>Pass</v>
      </c>
      <c r="X78" s="29">
        <f>s1c*D78+s2c*F78+s3c*H78+s4c*J78+s5c*L78+l1c*N78+l2c*P78+l3c*R78+l4c*T78+l5c*V78</f>
        <v>291</v>
      </c>
      <c r="Y78" s="59">
        <f>(X78/(s1c+s2c+s3c+s4c+s5c+l1c+l2c+l3c+l4c+l5c))*10</f>
        <v>85.58823529411765</v>
      </c>
      <c r="Z78" s="45" t="e">
        <f>IF(OR(D78&lt;0,F78&lt;0,H78&lt;0,J78&lt;0,L78&lt;0,#REF!&lt;0,N78&lt;0,P78&lt;0),"Absent","Pass")</f>
        <v>#REF!</v>
      </c>
    </row>
    <row r="79" spans="1:26" ht="24.75" customHeight="1">
      <c r="A79" s="27">
        <f>'II IT-A'!A65</f>
        <v>58</v>
      </c>
      <c r="B79" s="27" t="str">
        <f>'II IT-A'!B65</f>
        <v>16321A1257</v>
      </c>
      <c r="C79" s="28" t="str">
        <f>'II IT-A'!C65</f>
        <v>B</v>
      </c>
      <c r="D79" s="28">
        <f>'II IT-A'!D65</f>
        <v>6</v>
      </c>
      <c r="E79" s="28" t="str">
        <f>'II IT-A'!E65</f>
        <v>C</v>
      </c>
      <c r="F79" s="28">
        <f>'II IT-A'!F65</f>
        <v>5</v>
      </c>
      <c r="G79" s="28" t="str">
        <f>'II IT-A'!G65</f>
        <v>C</v>
      </c>
      <c r="H79" s="28">
        <f>'II IT-A'!H65</f>
        <v>5</v>
      </c>
      <c r="I79" s="28" t="str">
        <f>'II IT-A'!I65</f>
        <v>C</v>
      </c>
      <c r="J79" s="28">
        <f>'II IT-A'!J65</f>
        <v>5</v>
      </c>
      <c r="K79" s="28" t="str">
        <f>'II IT-A'!K65</f>
        <v>F</v>
      </c>
      <c r="L79" s="28">
        <f>'II IT-A'!L65</f>
        <v>0</v>
      </c>
      <c r="M79" s="28" t="str">
        <f>'II IT-A'!M65</f>
        <v>A+</v>
      </c>
      <c r="N79" s="28">
        <f>'II IT-A'!N65</f>
        <v>9</v>
      </c>
      <c r="O79" s="28" t="str">
        <f>'II IT-A'!O65</f>
        <v>A+</v>
      </c>
      <c r="P79" s="28">
        <f>'II IT-A'!P65</f>
        <v>9</v>
      </c>
      <c r="Q79" s="28" t="str">
        <f>'II IT-A'!Q65</f>
        <v>O</v>
      </c>
      <c r="R79" s="28">
        <f>'II IT-A'!R65</f>
        <v>10</v>
      </c>
      <c r="S79" s="28" t="str">
        <f>'II IT-A'!S65</f>
        <v>O</v>
      </c>
      <c r="T79" s="28">
        <f>'II IT-A'!T65</f>
        <v>10</v>
      </c>
      <c r="U79" s="28" t="str">
        <f>'II IT-A'!U65</f>
        <v>O</v>
      </c>
      <c r="V79" s="28">
        <f>'II IT-A'!V65</f>
        <v>10</v>
      </c>
      <c r="W79" s="66" t="str">
        <f t="shared" si="0"/>
        <v>Fail</v>
      </c>
      <c r="X79" s="29">
        <f>s1c*D79+s2c*F79+s3c*H79+s4c*J79+s5c*L79+l1c*N79+l2c*P79+l3c*R79+l4c*T79+l5c*V79</f>
        <v>229</v>
      </c>
      <c r="Y79" s="59">
        <f>(X79/(s1c+s2c+s3c+s4c+s5c+l1c+l2c+l3c+l4c+l5c))*10</f>
        <v>67.3529411764706</v>
      </c>
      <c r="Z79" s="45" t="e">
        <f>IF(OR(D79&lt;0,F79&lt;0,H79&lt;0,J79&lt;0,L79&lt;0,#REF!&lt;0,N79&lt;0,P79&lt;0),"Absent","Pass")</f>
        <v>#REF!</v>
      </c>
    </row>
    <row r="80" spans="1:26" ht="24.75" customHeight="1">
      <c r="A80" s="27">
        <f>'II IT-A'!A66</f>
        <v>59</v>
      </c>
      <c r="B80" s="27" t="str">
        <f>'II IT-A'!B66</f>
        <v>16321A1258</v>
      </c>
      <c r="C80" s="28" t="str">
        <f>'II IT-A'!C66</f>
        <v>B</v>
      </c>
      <c r="D80" s="28">
        <f>'II IT-A'!D66</f>
        <v>6</v>
      </c>
      <c r="E80" s="28" t="str">
        <f>'II IT-A'!E66</f>
        <v>C</v>
      </c>
      <c r="F80" s="28">
        <f>'II IT-A'!F66</f>
        <v>5</v>
      </c>
      <c r="G80" s="28" t="str">
        <f>'II IT-A'!G66</f>
        <v>F</v>
      </c>
      <c r="H80" s="28">
        <f>'II IT-A'!H66</f>
        <v>0</v>
      </c>
      <c r="I80" s="28" t="str">
        <f>'II IT-A'!I66</f>
        <v>F</v>
      </c>
      <c r="J80" s="28">
        <f>'II IT-A'!J66</f>
        <v>0</v>
      </c>
      <c r="K80" s="28" t="str">
        <f>'II IT-A'!K66</f>
        <v>C</v>
      </c>
      <c r="L80" s="28">
        <f>'II IT-A'!L66</f>
        <v>5</v>
      </c>
      <c r="M80" s="28" t="str">
        <f>'II IT-A'!M66</f>
        <v>A+</v>
      </c>
      <c r="N80" s="28">
        <f>'II IT-A'!N66</f>
        <v>9</v>
      </c>
      <c r="O80" s="28" t="str">
        <f>'II IT-A'!O66</f>
        <v>A+</v>
      </c>
      <c r="P80" s="28">
        <f>'II IT-A'!P66</f>
        <v>9</v>
      </c>
      <c r="Q80" s="28" t="str">
        <f>'II IT-A'!Q66</f>
        <v>O</v>
      </c>
      <c r="R80" s="28">
        <f>'II IT-A'!R66</f>
        <v>10</v>
      </c>
      <c r="S80" s="28" t="str">
        <f>'II IT-A'!S66</f>
        <v>O</v>
      </c>
      <c r="T80" s="28">
        <f>'II IT-A'!T66</f>
        <v>10</v>
      </c>
      <c r="U80" s="28" t="str">
        <f>'II IT-A'!U66</f>
        <v>O</v>
      </c>
      <c r="V80" s="28">
        <f>'II IT-A'!V66</f>
        <v>10</v>
      </c>
      <c r="W80" s="66" t="str">
        <f t="shared" si="0"/>
        <v>Fail</v>
      </c>
      <c r="X80" s="29">
        <f>s1c*D80+s2c*F80+s3c*H80+s4c*J80+s5c*L80+l1c*N80+l2c*P80+l3c*R80+l4c*T80+l5c*V80</f>
        <v>214</v>
      </c>
      <c r="Y80" s="59">
        <f>(X80/(s1c+s2c+s3c+s4c+s5c+l1c+l2c+l3c+l4c+l5c))*10</f>
        <v>62.94117647058823</v>
      </c>
      <c r="Z80" s="45" t="e">
        <f>IF(OR(D80&lt;0,F80&lt;0,H80&lt;0,J80&lt;0,L80&lt;0,#REF!&lt;0,N80&lt;0,P80&lt;0),"Absent","Pass")</f>
        <v>#REF!</v>
      </c>
    </row>
    <row r="81" spans="1:26" ht="24.75" customHeight="1">
      <c r="A81" s="27">
        <f>'II IT-A'!A67</f>
        <v>60</v>
      </c>
      <c r="B81" s="27" t="str">
        <f>'II IT-A'!B67</f>
        <v>16321A1259</v>
      </c>
      <c r="C81" s="28" t="str">
        <f>'II IT-A'!C67</f>
        <v>B</v>
      </c>
      <c r="D81" s="28">
        <f>'II IT-A'!D67</f>
        <v>6</v>
      </c>
      <c r="E81" s="28" t="str">
        <f>'II IT-A'!E67</f>
        <v>C</v>
      </c>
      <c r="F81" s="28">
        <f>'II IT-A'!F67</f>
        <v>5</v>
      </c>
      <c r="G81" s="28" t="str">
        <f>'II IT-A'!G67</f>
        <v>A</v>
      </c>
      <c r="H81" s="28">
        <f>'II IT-A'!H67</f>
        <v>8</v>
      </c>
      <c r="I81" s="28" t="str">
        <f>'II IT-A'!I67</f>
        <v>C</v>
      </c>
      <c r="J81" s="28">
        <f>'II IT-A'!J67</f>
        <v>5</v>
      </c>
      <c r="K81" s="28" t="str">
        <f>'II IT-A'!K67</f>
        <v>B</v>
      </c>
      <c r="L81" s="28">
        <f>'II IT-A'!L67</f>
        <v>6</v>
      </c>
      <c r="M81" s="28" t="str">
        <f>'II IT-A'!M67</f>
        <v>O</v>
      </c>
      <c r="N81" s="28">
        <f>'II IT-A'!N67</f>
        <v>10</v>
      </c>
      <c r="O81" s="28" t="str">
        <f>'II IT-A'!O67</f>
        <v>A+</v>
      </c>
      <c r="P81" s="28">
        <f>'II IT-A'!P67</f>
        <v>9</v>
      </c>
      <c r="Q81" s="28" t="str">
        <f>'II IT-A'!Q67</f>
        <v>O</v>
      </c>
      <c r="R81" s="28">
        <f>'II IT-A'!R67</f>
        <v>10</v>
      </c>
      <c r="S81" s="28" t="str">
        <f>'II IT-A'!S67</f>
        <v>O</v>
      </c>
      <c r="T81" s="28">
        <f>'II IT-A'!T67</f>
        <v>10</v>
      </c>
      <c r="U81" s="28" t="str">
        <f>'II IT-A'!U67</f>
        <v>O</v>
      </c>
      <c r="V81" s="28">
        <f>'II IT-A'!V67</f>
        <v>10</v>
      </c>
      <c r="W81" s="66" t="str">
        <f t="shared" si="0"/>
        <v>Pass</v>
      </c>
      <c r="X81" s="29">
        <f>s1c*D81+s2c*F81+s3c*H81+s4c*J81+s5c*L81+l1c*N81+l2c*P81+l3c*R81+l4c*T81+l5c*V81</f>
        <v>264</v>
      </c>
      <c r="Y81" s="59">
        <f>(X81/(s1c+s2c+s3c+s4c+s5c+l1c+l2c+l3c+l4c+l5c))*10</f>
        <v>77.6470588235294</v>
      </c>
      <c r="Z81" s="45" t="e">
        <f>IF(OR(D81&lt;0,F81&lt;0,H81&lt;0,J81&lt;0,L81&lt;0,#REF!&lt;0,N81&lt;0,P81&lt;0),"Absent","Pass")</f>
        <v>#REF!</v>
      </c>
    </row>
    <row r="82" spans="1:26" ht="24.75" customHeight="1">
      <c r="A82" s="27">
        <f>'II IT-A'!A68</f>
        <v>61</v>
      </c>
      <c r="B82" s="27" t="str">
        <f>'II IT-A'!B68</f>
        <v>16321A1260</v>
      </c>
      <c r="C82" s="28" t="str">
        <f>'II IT-A'!C68</f>
        <v>A+</v>
      </c>
      <c r="D82" s="28">
        <f>'II IT-A'!D68</f>
        <v>9</v>
      </c>
      <c r="E82" s="28" t="str">
        <f>'II IT-A'!E68</f>
        <v>C</v>
      </c>
      <c r="F82" s="28">
        <f>'II IT-A'!F68</f>
        <v>5</v>
      </c>
      <c r="G82" s="28" t="str">
        <f>'II IT-A'!G68</f>
        <v>A+</v>
      </c>
      <c r="H82" s="28">
        <f>'II IT-A'!H68</f>
        <v>9</v>
      </c>
      <c r="I82" s="28" t="str">
        <f>'II IT-A'!I68</f>
        <v>B</v>
      </c>
      <c r="J82" s="28">
        <f>'II IT-A'!J68</f>
        <v>6</v>
      </c>
      <c r="K82" s="28" t="str">
        <f>'II IT-A'!K68</f>
        <v>B+</v>
      </c>
      <c r="L82" s="28">
        <f>'II IT-A'!L68</f>
        <v>7</v>
      </c>
      <c r="M82" s="28" t="str">
        <f>'II IT-A'!M68</f>
        <v>O</v>
      </c>
      <c r="N82" s="28">
        <f>'II IT-A'!N68</f>
        <v>10</v>
      </c>
      <c r="O82" s="28" t="str">
        <f>'II IT-A'!O68</f>
        <v>O</v>
      </c>
      <c r="P82" s="28">
        <f>'II IT-A'!P68</f>
        <v>10</v>
      </c>
      <c r="Q82" s="28" t="str">
        <f>'II IT-A'!Q68</f>
        <v>O</v>
      </c>
      <c r="R82" s="28">
        <f>'II IT-A'!R68</f>
        <v>10</v>
      </c>
      <c r="S82" s="28" t="str">
        <f>'II IT-A'!S68</f>
        <v>O</v>
      </c>
      <c r="T82" s="28">
        <f>'II IT-A'!T68</f>
        <v>10</v>
      </c>
      <c r="U82" s="28" t="str">
        <f>'II IT-A'!U68</f>
        <v>O</v>
      </c>
      <c r="V82" s="28">
        <f>'II IT-A'!V68</f>
        <v>10</v>
      </c>
      <c r="W82" s="66" t="str">
        <f t="shared" si="0"/>
        <v>Pass</v>
      </c>
      <c r="X82" s="29">
        <f>s1c*D82+s2c*F82+s3c*H82+s4c*J82+s5c*L82+l1c*N82+l2c*P82+l3c*R82+l4c*T82+l5c*V82</f>
        <v>286</v>
      </c>
      <c r="Y82" s="59">
        <f>(X82/(s1c+s2c+s3c+s4c+s5c+l1c+l2c+l3c+l4c+l5c))*10</f>
        <v>84.11764705882354</v>
      </c>
      <c r="Z82" s="45" t="e">
        <f>IF(OR(D82&lt;0,F82&lt;0,H82&lt;0,J82&lt;0,L82&lt;0,#REF!&lt;0,N82&lt;0,P82&lt;0),"Absent","Pass")</f>
        <v>#REF!</v>
      </c>
    </row>
    <row r="83" spans="1:26" ht="24.75" customHeight="1">
      <c r="A83" s="27">
        <f>'II IT-A'!A69</f>
        <v>62</v>
      </c>
      <c r="B83" s="27" t="str">
        <f>'II IT-A'!B69</f>
        <v>16321A1261</v>
      </c>
      <c r="C83" s="28" t="str">
        <f>'II IT-A'!C69</f>
        <v>B</v>
      </c>
      <c r="D83" s="28">
        <f>'II IT-A'!D69</f>
        <v>12</v>
      </c>
      <c r="E83" s="28" t="str">
        <f>'II IT-A'!E69</f>
        <v>C</v>
      </c>
      <c r="F83" s="28">
        <f>'II IT-A'!F69</f>
        <v>5</v>
      </c>
      <c r="G83" s="28" t="str">
        <f>'II IT-A'!G69</f>
        <v>A</v>
      </c>
      <c r="H83" s="28">
        <f>'II IT-A'!H69</f>
        <v>10</v>
      </c>
      <c r="I83" s="28" t="str">
        <f>'II IT-A'!I69</f>
        <v>C</v>
      </c>
      <c r="J83" s="28">
        <f>'II IT-A'!J69</f>
        <v>7</v>
      </c>
      <c r="K83" s="28" t="str">
        <f>'II IT-A'!K69</f>
        <v>B</v>
      </c>
      <c r="L83" s="28">
        <f>'II IT-A'!L69</f>
        <v>8</v>
      </c>
      <c r="M83" s="28" t="str">
        <f>'II IT-A'!M69</f>
        <v>O</v>
      </c>
      <c r="N83" s="28">
        <f>'II IT-A'!N69</f>
        <v>10</v>
      </c>
      <c r="O83" s="28" t="str">
        <f>'II IT-A'!O69</f>
        <v>A+</v>
      </c>
      <c r="P83" s="28">
        <f>'II IT-A'!P69</f>
        <v>11</v>
      </c>
      <c r="Q83" s="28" t="str">
        <f>'II IT-A'!Q69</f>
        <v>O</v>
      </c>
      <c r="R83" s="28">
        <f>'II IT-A'!R69</f>
        <v>10</v>
      </c>
      <c r="S83" s="28" t="str">
        <f>'II IT-A'!S69</f>
        <v>O</v>
      </c>
      <c r="T83" s="28">
        <f>'II IT-A'!T69</f>
        <v>10</v>
      </c>
      <c r="U83" s="28" t="str">
        <f>'II IT-A'!U69</f>
        <v>O</v>
      </c>
      <c r="V83" s="28">
        <f>'II IT-A'!V69</f>
        <v>10</v>
      </c>
      <c r="W83" s="66" t="str">
        <f t="shared" si="0"/>
        <v>Pass</v>
      </c>
      <c r="X83" s="29">
        <f>s1c*D83+s2c*F83+s3c*H83+s4c*J83+s5c*L83+l1c*N83+l2c*P83+l3c*R83+l4c*T83+l5c*V83</f>
        <v>308</v>
      </c>
      <c r="Y83" s="59">
        <f>(X83/(s1c+s2c+s3c+s4c+s5c+l1c+l2c+l3c+l4c+l5c))*10</f>
        <v>90.58823529411765</v>
      </c>
      <c r="Z83" s="45" t="e">
        <f>IF(OR(D83&lt;0,F83&lt;0,H83&lt;0,J83&lt;0,L83&lt;0,#REF!&lt;0,N83&lt;0,P83&lt;0),"Absent","Pass")</f>
        <v>#REF!</v>
      </c>
    </row>
    <row r="84" spans="1:26" ht="24.75" customHeight="1">
      <c r="A84" s="27">
        <f>'II IT-A'!A70</f>
        <v>63</v>
      </c>
      <c r="B84" s="27" t="str">
        <f>'II IT-A'!B70</f>
        <v>16321A1262</v>
      </c>
      <c r="C84" s="28" t="str">
        <f>'II IT-A'!C70</f>
        <v>A+</v>
      </c>
      <c r="D84" s="28">
        <f>'II IT-A'!D70</f>
        <v>15</v>
      </c>
      <c r="E84" s="28" t="str">
        <f>'II IT-A'!E70</f>
        <v>C</v>
      </c>
      <c r="F84" s="28">
        <f>'II IT-A'!F70</f>
        <v>5</v>
      </c>
      <c r="G84" s="28" t="str">
        <f>'II IT-A'!G70</f>
        <v>A+</v>
      </c>
      <c r="H84" s="28">
        <f>'II IT-A'!H70</f>
        <v>11</v>
      </c>
      <c r="I84" s="28" t="str">
        <f>'II IT-A'!I70</f>
        <v>B</v>
      </c>
      <c r="J84" s="28">
        <f>'II IT-A'!J70</f>
        <v>8</v>
      </c>
      <c r="K84" s="28" t="str">
        <f>'II IT-A'!K70</f>
        <v>B+</v>
      </c>
      <c r="L84" s="28">
        <f>'II IT-A'!L70</f>
        <v>9</v>
      </c>
      <c r="M84" s="28" t="str">
        <f>'II IT-A'!M70</f>
        <v>O</v>
      </c>
      <c r="N84" s="28">
        <f>'II IT-A'!N70</f>
        <v>10</v>
      </c>
      <c r="O84" s="28" t="str">
        <f>'II IT-A'!O70</f>
        <v>O</v>
      </c>
      <c r="P84" s="28">
        <f>'II IT-A'!P70</f>
        <v>12</v>
      </c>
      <c r="Q84" s="28" t="str">
        <f>'II IT-A'!Q70</f>
        <v>O</v>
      </c>
      <c r="R84" s="28">
        <f>'II IT-A'!R70</f>
        <v>10</v>
      </c>
      <c r="S84" s="28" t="str">
        <f>'II IT-A'!S70</f>
        <v>O</v>
      </c>
      <c r="T84" s="28">
        <f>'II IT-A'!T70</f>
        <v>10</v>
      </c>
      <c r="U84" s="28" t="str">
        <f>'II IT-A'!U70</f>
        <v>O</v>
      </c>
      <c r="V84" s="28">
        <f>'II IT-A'!V70</f>
        <v>10</v>
      </c>
      <c r="W84" s="66" t="str">
        <f aca="true" t="shared" si="1" ref="W84:W106">IF(OR(D84&lt;5,F84&lt;5,H84&lt;5,J84&lt;5,L84&lt;5,N84&lt;5,P84&lt;5,R84&lt;5,T84&lt;5,V84&lt;5),"Fail","Pass")</f>
        <v>Pass</v>
      </c>
      <c r="X84" s="29">
        <f>s1c*D84+s2c*F84+s3c*H84+s4c*J84+s5c*L84+l1c*N84+l2c*P84+l3c*R84+l4c*T84+l5c*V84</f>
        <v>330</v>
      </c>
      <c r="Y84" s="59">
        <f>(X84/(s1c+s2c+s3c+s4c+s5c+l1c+l2c+l3c+l4c+l5c))*10</f>
        <v>97.05882352941175</v>
      </c>
      <c r="Z84" s="45" t="e">
        <f>IF(OR(D84&lt;0,F84&lt;0,H84&lt;0,J84&lt;0,L84&lt;0,#REF!&lt;0,N84&lt;0,P84&lt;0),"Absent","Pass")</f>
        <v>#REF!</v>
      </c>
    </row>
    <row r="85" spans="1:26" ht="24.75" customHeight="1">
      <c r="A85" s="27">
        <f>'II IT-A'!A71</f>
        <v>64</v>
      </c>
      <c r="B85" s="27" t="str">
        <f>'II IT-A'!B71</f>
        <v>16321A1263</v>
      </c>
      <c r="C85" s="28" t="str">
        <f>'II IT-A'!C71</f>
        <v>B</v>
      </c>
      <c r="D85" s="28">
        <f>'II IT-A'!D71</f>
        <v>18</v>
      </c>
      <c r="E85" s="28" t="str">
        <f>'II IT-A'!E71</f>
        <v>C</v>
      </c>
      <c r="F85" s="28">
        <f>'II IT-A'!F71</f>
        <v>5</v>
      </c>
      <c r="G85" s="28" t="str">
        <f>'II IT-A'!G71</f>
        <v>A</v>
      </c>
      <c r="H85" s="28">
        <f>'II IT-A'!H71</f>
        <v>12</v>
      </c>
      <c r="I85" s="28" t="str">
        <f>'II IT-A'!I71</f>
        <v>C</v>
      </c>
      <c r="J85" s="28">
        <f>'II IT-A'!J71</f>
        <v>9</v>
      </c>
      <c r="K85" s="28" t="str">
        <f>'II IT-A'!K71</f>
        <v>B</v>
      </c>
      <c r="L85" s="28">
        <f>'II IT-A'!L71</f>
        <v>10</v>
      </c>
      <c r="M85" s="28" t="str">
        <f>'II IT-A'!M71</f>
        <v>O</v>
      </c>
      <c r="N85" s="28">
        <f>'II IT-A'!N71</f>
        <v>10</v>
      </c>
      <c r="O85" s="28" t="str">
        <f>'II IT-A'!O71</f>
        <v>A+</v>
      </c>
      <c r="P85" s="28">
        <f>'II IT-A'!P71</f>
        <v>13</v>
      </c>
      <c r="Q85" s="28" t="str">
        <f>'II IT-A'!Q71</f>
        <v>O</v>
      </c>
      <c r="R85" s="28">
        <f>'II IT-A'!R71</f>
        <v>10</v>
      </c>
      <c r="S85" s="28" t="str">
        <f>'II IT-A'!S71</f>
        <v>O</v>
      </c>
      <c r="T85" s="28">
        <f>'II IT-A'!T71</f>
        <v>10</v>
      </c>
      <c r="U85" s="28" t="str">
        <f>'II IT-A'!U71</f>
        <v>O</v>
      </c>
      <c r="V85" s="28">
        <f>'II IT-A'!V71</f>
        <v>10</v>
      </c>
      <c r="W85" s="66" t="str">
        <f t="shared" si="1"/>
        <v>Pass</v>
      </c>
      <c r="X85" s="29">
        <f>s1c*D85+s2c*F85+s3c*H85+s4c*J85+s5c*L85+l1c*N85+l2c*P85+l3c*R85+l4c*T85+l5c*V85</f>
        <v>352</v>
      </c>
      <c r="Y85" s="59">
        <f>(X85/(s1c+s2c+s3c+s4c+s5c+l1c+l2c+l3c+l4c+l5c))*10</f>
        <v>103.52941176470588</v>
      </c>
      <c r="Z85" s="45" t="e">
        <f>IF(OR(D85&lt;0,F85&lt;0,H85&lt;0,J85&lt;0,L85&lt;0,#REF!&lt;0,N85&lt;0,P85&lt;0),"Absent","Pass")</f>
        <v>#REF!</v>
      </c>
    </row>
    <row r="86" spans="1:26" ht="24.75" customHeight="1">
      <c r="A86" s="27">
        <f>'II IT-A'!A72</f>
        <v>65</v>
      </c>
      <c r="B86" s="27" t="str">
        <f>'II IT-A'!B72</f>
        <v>16321A1264</v>
      </c>
      <c r="C86" s="28" t="str">
        <f>'II IT-A'!C72</f>
        <v>A+</v>
      </c>
      <c r="D86" s="28">
        <f>'II IT-A'!D72</f>
        <v>21</v>
      </c>
      <c r="E86" s="28" t="str">
        <f>'II IT-A'!E72</f>
        <v>C</v>
      </c>
      <c r="F86" s="28">
        <f>'II IT-A'!F72</f>
        <v>5</v>
      </c>
      <c r="G86" s="28" t="str">
        <f>'II IT-A'!G72</f>
        <v>A+</v>
      </c>
      <c r="H86" s="28">
        <f>'II IT-A'!H72</f>
        <v>13</v>
      </c>
      <c r="I86" s="28" t="str">
        <f>'II IT-A'!I72</f>
        <v>B</v>
      </c>
      <c r="J86" s="28">
        <f>'II IT-A'!J72</f>
        <v>10</v>
      </c>
      <c r="K86" s="28" t="str">
        <f>'II IT-A'!K72</f>
        <v>B+</v>
      </c>
      <c r="L86" s="28">
        <f>'II IT-A'!L72</f>
        <v>11</v>
      </c>
      <c r="M86" s="28" t="str">
        <f>'II IT-A'!M72</f>
        <v>O</v>
      </c>
      <c r="N86" s="28">
        <f>'II IT-A'!N72</f>
        <v>10</v>
      </c>
      <c r="O86" s="28" t="str">
        <f>'II IT-A'!O72</f>
        <v>O</v>
      </c>
      <c r="P86" s="28">
        <f>'II IT-A'!P72</f>
        <v>14</v>
      </c>
      <c r="Q86" s="28" t="str">
        <f>'II IT-A'!Q72</f>
        <v>O</v>
      </c>
      <c r="R86" s="28">
        <f>'II IT-A'!R72</f>
        <v>10</v>
      </c>
      <c r="S86" s="28" t="str">
        <f>'II IT-A'!S72</f>
        <v>O</v>
      </c>
      <c r="T86" s="28">
        <f>'II IT-A'!T72</f>
        <v>10</v>
      </c>
      <c r="U86" s="28" t="str">
        <f>'II IT-A'!U72</f>
        <v>O</v>
      </c>
      <c r="V86" s="28">
        <f>'II IT-A'!V72</f>
        <v>10</v>
      </c>
      <c r="W86" s="66" t="str">
        <f t="shared" si="1"/>
        <v>Pass</v>
      </c>
      <c r="X86" s="29">
        <f>s1c*D86+s2c*F86+s3c*H86+s4c*J86+s5c*L86+l1c*N86+l2c*P86+l3c*R86+l4c*T86+l5c*V86</f>
        <v>374</v>
      </c>
      <c r="Y86" s="59">
        <f>(X86/(s1c+s2c+s3c+s4c+s5c+l1c+l2c+l3c+l4c+l5c))*10</f>
        <v>110</v>
      </c>
      <c r="Z86" s="45" t="e">
        <f>IF(OR(D86&lt;0,F86&lt;0,H86&lt;0,J86&lt;0,L86&lt;0,#REF!&lt;0,N86&lt;0,P86&lt;0),"Absent","Pass")</f>
        <v>#REF!</v>
      </c>
    </row>
    <row r="87" spans="1:26" ht="24.75" customHeight="1">
      <c r="A87" s="27">
        <f>'II IT-A'!A73</f>
        <v>66</v>
      </c>
      <c r="B87" s="27" t="str">
        <f>'II IT-A'!B73</f>
        <v>16321A1265</v>
      </c>
      <c r="C87" s="28" t="str">
        <f>'II IT-A'!C73</f>
        <v>B</v>
      </c>
      <c r="D87" s="28">
        <f>'II IT-A'!D73</f>
        <v>24</v>
      </c>
      <c r="E87" s="28" t="str">
        <f>'II IT-A'!E73</f>
        <v>C</v>
      </c>
      <c r="F87" s="28">
        <f>'II IT-A'!F73</f>
        <v>5</v>
      </c>
      <c r="G87" s="28" t="str">
        <f>'II IT-A'!G73</f>
        <v>A</v>
      </c>
      <c r="H87" s="28">
        <f>'II IT-A'!H73</f>
        <v>14</v>
      </c>
      <c r="I87" s="28" t="str">
        <f>'II IT-A'!I73</f>
        <v>C</v>
      </c>
      <c r="J87" s="28">
        <f>'II IT-A'!J73</f>
        <v>11</v>
      </c>
      <c r="K87" s="28" t="str">
        <f>'II IT-A'!K73</f>
        <v>B</v>
      </c>
      <c r="L87" s="28">
        <f>'II IT-A'!L73</f>
        <v>12</v>
      </c>
      <c r="M87" s="28" t="str">
        <f>'II IT-A'!M73</f>
        <v>O</v>
      </c>
      <c r="N87" s="28">
        <f>'II IT-A'!N73</f>
        <v>10</v>
      </c>
      <c r="O87" s="28" t="str">
        <f>'II IT-A'!O73</f>
        <v>A+</v>
      </c>
      <c r="P87" s="28">
        <f>'II IT-A'!P73</f>
        <v>15</v>
      </c>
      <c r="Q87" s="28" t="str">
        <f>'II IT-A'!Q73</f>
        <v>O</v>
      </c>
      <c r="R87" s="28">
        <f>'II IT-A'!R73</f>
        <v>10</v>
      </c>
      <c r="S87" s="28" t="str">
        <f>'II IT-A'!S73</f>
        <v>O</v>
      </c>
      <c r="T87" s="28">
        <f>'II IT-A'!T73</f>
        <v>10</v>
      </c>
      <c r="U87" s="28" t="str">
        <f>'II IT-A'!U73</f>
        <v>O</v>
      </c>
      <c r="V87" s="28">
        <f>'II IT-A'!V73</f>
        <v>10</v>
      </c>
      <c r="W87" s="66" t="str">
        <f t="shared" si="1"/>
        <v>Pass</v>
      </c>
      <c r="X87" s="29">
        <f>s1c*D87+s2c*F87+s3c*H87+s4c*J87+s5c*L87+l1c*N87+l2c*P87+l3c*R87+l4c*T87+l5c*V87</f>
        <v>396</v>
      </c>
      <c r="Y87" s="59">
        <f>(X87/(s1c+s2c+s3c+s4c+s5c+l1c+l2c+l3c+l4c+l5c))*10</f>
        <v>116.47058823529412</v>
      </c>
      <c r="Z87" s="45" t="e">
        <f>IF(OR(D87&lt;0,F87&lt;0,H87&lt;0,J87&lt;0,L87&lt;0,#REF!&lt;0,N87&lt;0,P87&lt;0),"Absent","Pass")</f>
        <v>#REF!</v>
      </c>
    </row>
    <row r="88" spans="1:26" ht="24.75" customHeight="1">
      <c r="A88" s="27">
        <f>'II IT-A'!A74</f>
        <v>67</v>
      </c>
      <c r="B88" s="27" t="str">
        <f>'II IT-A'!B74</f>
        <v>16321A1266</v>
      </c>
      <c r="C88" s="28" t="str">
        <f>'II IT-A'!C74</f>
        <v>A+</v>
      </c>
      <c r="D88" s="28">
        <f>'II IT-A'!D74</f>
        <v>27</v>
      </c>
      <c r="E88" s="28" t="str">
        <f>'II IT-A'!E74</f>
        <v>C</v>
      </c>
      <c r="F88" s="28">
        <f>'II IT-A'!F74</f>
        <v>5</v>
      </c>
      <c r="G88" s="28" t="str">
        <f>'II IT-A'!G74</f>
        <v>A+</v>
      </c>
      <c r="H88" s="28">
        <f>'II IT-A'!H74</f>
        <v>15</v>
      </c>
      <c r="I88" s="28" t="str">
        <f>'II IT-A'!I74</f>
        <v>B</v>
      </c>
      <c r="J88" s="28">
        <f>'II IT-A'!J74</f>
        <v>12</v>
      </c>
      <c r="K88" s="28" t="str">
        <f>'II IT-A'!K74</f>
        <v>B+</v>
      </c>
      <c r="L88" s="28">
        <f>'II IT-A'!L74</f>
        <v>13</v>
      </c>
      <c r="M88" s="28" t="str">
        <f>'II IT-A'!M74</f>
        <v>O</v>
      </c>
      <c r="N88" s="28">
        <f>'II IT-A'!N74</f>
        <v>10</v>
      </c>
      <c r="O88" s="28" t="str">
        <f>'II IT-A'!O74</f>
        <v>O</v>
      </c>
      <c r="P88" s="28">
        <f>'II IT-A'!P74</f>
        <v>16</v>
      </c>
      <c r="Q88" s="28" t="str">
        <f>'II IT-A'!Q74</f>
        <v>O</v>
      </c>
      <c r="R88" s="28">
        <f>'II IT-A'!R74</f>
        <v>10</v>
      </c>
      <c r="S88" s="28" t="str">
        <f>'II IT-A'!S74</f>
        <v>O</v>
      </c>
      <c r="T88" s="28">
        <f>'II IT-A'!T74</f>
        <v>10</v>
      </c>
      <c r="U88" s="28" t="str">
        <f>'II IT-A'!U74</f>
        <v>O</v>
      </c>
      <c r="V88" s="28">
        <f>'II IT-A'!V74</f>
        <v>10</v>
      </c>
      <c r="W88" s="66" t="str">
        <f t="shared" si="1"/>
        <v>Pass</v>
      </c>
      <c r="X88" s="29">
        <f>s1c*D88+s2c*F88+s3c*H88+s4c*J88+s5c*L88+l1c*N88+l2c*P88+l3c*R88+l4c*T88+l5c*V88</f>
        <v>418</v>
      </c>
      <c r="Y88" s="59">
        <f>(X88/(s1c+s2c+s3c+s4c+s5c+l1c+l2c+l3c+l4c+l5c))*10</f>
        <v>122.94117647058825</v>
      </c>
      <c r="Z88" s="45" t="e">
        <f>IF(OR(D88&lt;0,F88&lt;0,H88&lt;0,J88&lt;0,L88&lt;0,#REF!&lt;0,N88&lt;0,P88&lt;0),"Absent","Pass")</f>
        <v>#REF!</v>
      </c>
    </row>
    <row r="89" spans="1:26" ht="24.75" customHeight="1">
      <c r="A89" s="27">
        <f>'II IT-A'!A75</f>
        <v>68</v>
      </c>
      <c r="B89" s="27" t="str">
        <f>'II IT-A'!B75</f>
        <v>16321A1267</v>
      </c>
      <c r="C89" s="28" t="str">
        <f>'II IT-A'!C75</f>
        <v>B</v>
      </c>
      <c r="D89" s="28">
        <f>'II IT-A'!D75</f>
        <v>30</v>
      </c>
      <c r="E89" s="28" t="str">
        <f>'II IT-A'!E75</f>
        <v>C</v>
      </c>
      <c r="F89" s="28">
        <f>'II IT-A'!F75</f>
        <v>5</v>
      </c>
      <c r="G89" s="28" t="str">
        <f>'II IT-A'!G75</f>
        <v>A</v>
      </c>
      <c r="H89" s="28">
        <f>'II IT-A'!H75</f>
        <v>16</v>
      </c>
      <c r="I89" s="28" t="str">
        <f>'II IT-A'!I75</f>
        <v>C</v>
      </c>
      <c r="J89" s="28">
        <f>'II IT-A'!J75</f>
        <v>13</v>
      </c>
      <c r="K89" s="28" t="str">
        <f>'II IT-A'!K75</f>
        <v>B</v>
      </c>
      <c r="L89" s="28">
        <f>'II IT-A'!L75</f>
        <v>14</v>
      </c>
      <c r="M89" s="28" t="str">
        <f>'II IT-A'!M75</f>
        <v>O</v>
      </c>
      <c r="N89" s="28">
        <f>'II IT-A'!N75</f>
        <v>10</v>
      </c>
      <c r="O89" s="28" t="str">
        <f>'II IT-A'!O75</f>
        <v>A+</v>
      </c>
      <c r="P89" s="28">
        <f>'II IT-A'!P75</f>
        <v>17</v>
      </c>
      <c r="Q89" s="28" t="str">
        <f>'II IT-A'!Q75</f>
        <v>O</v>
      </c>
      <c r="R89" s="28">
        <f>'II IT-A'!R75</f>
        <v>10</v>
      </c>
      <c r="S89" s="28" t="str">
        <f>'II IT-A'!S75</f>
        <v>O</v>
      </c>
      <c r="T89" s="28">
        <f>'II IT-A'!T75</f>
        <v>10</v>
      </c>
      <c r="U89" s="28" t="str">
        <f>'II IT-A'!U75</f>
        <v>O</v>
      </c>
      <c r="V89" s="28">
        <f>'II IT-A'!V75</f>
        <v>10</v>
      </c>
      <c r="W89" s="66" t="str">
        <f t="shared" si="1"/>
        <v>Pass</v>
      </c>
      <c r="X89" s="29">
        <f>s1c*D89+s2c*F89+s3c*H89+s4c*J89+s5c*L89+l1c*N89+l2c*P89+l3c*R89+l4c*T89+l5c*V89</f>
        <v>440</v>
      </c>
      <c r="Y89" s="59">
        <f>(X89/(s1c+s2c+s3c+s4c+s5c+l1c+l2c+l3c+l4c+l5c))*10</f>
        <v>129.41176470588235</v>
      </c>
      <c r="Z89" s="45" t="e">
        <f>IF(OR(D89&lt;0,F89&lt;0,H89&lt;0,J89&lt;0,L89&lt;0,#REF!&lt;0,N89&lt;0,P89&lt;0),"Absent","Pass")</f>
        <v>#REF!</v>
      </c>
    </row>
    <row r="90" spans="1:26" ht="24.75" customHeight="1">
      <c r="A90" s="27">
        <f>'II IT-A'!A76</f>
        <v>69</v>
      </c>
      <c r="B90" s="27" t="str">
        <f>'II IT-A'!B76</f>
        <v>16321A1268</v>
      </c>
      <c r="C90" s="28" t="str">
        <f>'II IT-A'!C76</f>
        <v>A+</v>
      </c>
      <c r="D90" s="28">
        <f>'II IT-A'!D76</f>
        <v>33</v>
      </c>
      <c r="E90" s="28" t="str">
        <f>'II IT-A'!E76</f>
        <v>C</v>
      </c>
      <c r="F90" s="28">
        <f>'II IT-A'!F76</f>
        <v>5</v>
      </c>
      <c r="G90" s="28" t="str">
        <f>'II IT-A'!G76</f>
        <v>A+</v>
      </c>
      <c r="H90" s="28">
        <f>'II IT-A'!H76</f>
        <v>17</v>
      </c>
      <c r="I90" s="28" t="str">
        <f>'II IT-A'!I76</f>
        <v>B</v>
      </c>
      <c r="J90" s="28">
        <f>'II IT-A'!J76</f>
        <v>14</v>
      </c>
      <c r="K90" s="28" t="str">
        <f>'II IT-A'!K76</f>
        <v>B+</v>
      </c>
      <c r="L90" s="28">
        <f>'II IT-A'!L76</f>
        <v>15</v>
      </c>
      <c r="M90" s="28" t="str">
        <f>'II IT-A'!M76</f>
        <v>O</v>
      </c>
      <c r="N90" s="28">
        <f>'II IT-A'!N76</f>
        <v>10</v>
      </c>
      <c r="O90" s="28" t="str">
        <f>'II IT-A'!O76</f>
        <v>O</v>
      </c>
      <c r="P90" s="28">
        <f>'II IT-A'!P76</f>
        <v>18</v>
      </c>
      <c r="Q90" s="28" t="str">
        <f>'II IT-A'!Q76</f>
        <v>O</v>
      </c>
      <c r="R90" s="28">
        <f>'II IT-A'!R76</f>
        <v>10</v>
      </c>
      <c r="S90" s="28" t="str">
        <f>'II IT-A'!S76</f>
        <v>O</v>
      </c>
      <c r="T90" s="28">
        <f>'II IT-A'!T76</f>
        <v>10</v>
      </c>
      <c r="U90" s="28" t="str">
        <f>'II IT-A'!U76</f>
        <v>O</v>
      </c>
      <c r="V90" s="28">
        <f>'II IT-A'!V76</f>
        <v>10</v>
      </c>
      <c r="W90" s="66" t="str">
        <f t="shared" si="1"/>
        <v>Pass</v>
      </c>
      <c r="X90" s="29">
        <f>s1c*D90+s2c*F90+s3c*H90+s4c*J90+s5c*L90+l1c*N90+l2c*P90+l3c*R90+l4c*T90+l5c*V90</f>
        <v>462</v>
      </c>
      <c r="Y90" s="59">
        <f>(X90/(s1c+s2c+s3c+s4c+s5c+l1c+l2c+l3c+l4c+l5c))*10</f>
        <v>135.88235294117646</v>
      </c>
      <c r="Z90" s="45" t="e">
        <f>IF(OR(D90&lt;0,F90&lt;0,H90&lt;0,J90&lt;0,L90&lt;0,#REF!&lt;0,N90&lt;0,P90&lt;0),"Absent","Pass")</f>
        <v>#REF!</v>
      </c>
    </row>
    <row r="91" spans="1:26" ht="24.75" customHeight="1">
      <c r="A91" s="27">
        <f>'II IT-A'!A77</f>
        <v>70</v>
      </c>
      <c r="B91" s="27" t="str">
        <f>'II IT-A'!B77</f>
        <v>16321A1269</v>
      </c>
      <c r="C91" s="28" t="str">
        <f>'II IT-A'!C77</f>
        <v>B</v>
      </c>
      <c r="D91" s="28">
        <f>'II IT-A'!D77</f>
        <v>36</v>
      </c>
      <c r="E91" s="28" t="str">
        <f>'II IT-A'!E77</f>
        <v>C</v>
      </c>
      <c r="F91" s="28">
        <f>'II IT-A'!F77</f>
        <v>5</v>
      </c>
      <c r="G91" s="28" t="str">
        <f>'II IT-A'!G77</f>
        <v>A</v>
      </c>
      <c r="H91" s="28">
        <f>'II IT-A'!H77</f>
        <v>18</v>
      </c>
      <c r="I91" s="28" t="str">
        <f>'II IT-A'!I77</f>
        <v>C</v>
      </c>
      <c r="J91" s="28">
        <f>'II IT-A'!J77</f>
        <v>15</v>
      </c>
      <c r="K91" s="28" t="str">
        <f>'II IT-A'!K77</f>
        <v>B</v>
      </c>
      <c r="L91" s="28">
        <f>'II IT-A'!L77</f>
        <v>16</v>
      </c>
      <c r="M91" s="28" t="str">
        <f>'II IT-A'!M77</f>
        <v>O</v>
      </c>
      <c r="N91" s="28">
        <f>'II IT-A'!N77</f>
        <v>10</v>
      </c>
      <c r="O91" s="28" t="str">
        <f>'II IT-A'!O77</f>
        <v>A+</v>
      </c>
      <c r="P91" s="28">
        <f>'II IT-A'!P77</f>
        <v>19</v>
      </c>
      <c r="Q91" s="28" t="str">
        <f>'II IT-A'!Q77</f>
        <v>O</v>
      </c>
      <c r="R91" s="28">
        <f>'II IT-A'!R77</f>
        <v>10</v>
      </c>
      <c r="S91" s="28" t="str">
        <f>'II IT-A'!S77</f>
        <v>O</v>
      </c>
      <c r="T91" s="28">
        <f>'II IT-A'!T77</f>
        <v>10</v>
      </c>
      <c r="U91" s="28" t="str">
        <f>'II IT-A'!U77</f>
        <v>O</v>
      </c>
      <c r="V91" s="28">
        <f>'II IT-A'!V77</f>
        <v>10</v>
      </c>
      <c r="W91" s="66" t="str">
        <f t="shared" si="1"/>
        <v>Pass</v>
      </c>
      <c r="X91" s="29">
        <f>s1c*D91+s2c*F91+s3c*H91+s4c*J91+s5c*L91+l1c*N91+l2c*P91+l3c*R91+l4c*T91+l5c*V91</f>
        <v>484</v>
      </c>
      <c r="Y91" s="59">
        <f>(X91/(s1c+s2c+s3c+s4c+s5c+l1c+l2c+l3c+l4c+l5c))*10</f>
        <v>142.35294117647058</v>
      </c>
      <c r="Z91" s="45" t="e">
        <f>IF(OR(D91&lt;0,F91&lt;0,H91&lt;0,J91&lt;0,L91&lt;0,#REF!&lt;0,N91&lt;0,P91&lt;0),"Absent","Pass")</f>
        <v>#REF!</v>
      </c>
    </row>
    <row r="92" spans="1:26" ht="24.75" customHeight="1">
      <c r="A92" s="27">
        <f>'II IT-A'!A78</f>
        <v>71</v>
      </c>
      <c r="B92" s="27" t="str">
        <f>'II IT-A'!B78</f>
        <v>16321A1270</v>
      </c>
      <c r="C92" s="28" t="str">
        <f>'II IT-A'!C78</f>
        <v>A+</v>
      </c>
      <c r="D92" s="28">
        <f>'II IT-A'!D78</f>
        <v>39</v>
      </c>
      <c r="E92" s="28" t="str">
        <f>'II IT-A'!E78</f>
        <v>C</v>
      </c>
      <c r="F92" s="28">
        <f>'II IT-A'!F78</f>
        <v>5</v>
      </c>
      <c r="G92" s="28" t="str">
        <f>'II IT-A'!G78</f>
        <v>A+</v>
      </c>
      <c r="H92" s="28">
        <f>'II IT-A'!H78</f>
        <v>19</v>
      </c>
      <c r="I92" s="28" t="str">
        <f>'II IT-A'!I78</f>
        <v>B</v>
      </c>
      <c r="J92" s="28">
        <f>'II IT-A'!J78</f>
        <v>16</v>
      </c>
      <c r="K92" s="28" t="str">
        <f>'II IT-A'!K78</f>
        <v>B+</v>
      </c>
      <c r="L92" s="28">
        <f>'II IT-A'!L78</f>
        <v>17</v>
      </c>
      <c r="M92" s="28" t="str">
        <f>'II IT-A'!M78</f>
        <v>O</v>
      </c>
      <c r="N92" s="28">
        <f>'II IT-A'!N78</f>
        <v>10</v>
      </c>
      <c r="O92" s="28" t="str">
        <f>'II IT-A'!O78</f>
        <v>O</v>
      </c>
      <c r="P92" s="28">
        <f>'II IT-A'!P78</f>
        <v>20</v>
      </c>
      <c r="Q92" s="28" t="str">
        <f>'II IT-A'!Q78</f>
        <v>O</v>
      </c>
      <c r="R92" s="28">
        <f>'II IT-A'!R78</f>
        <v>10</v>
      </c>
      <c r="S92" s="28" t="str">
        <f>'II IT-A'!S78</f>
        <v>O</v>
      </c>
      <c r="T92" s="28">
        <f>'II IT-A'!T78</f>
        <v>10</v>
      </c>
      <c r="U92" s="28" t="str">
        <f>'II IT-A'!U78</f>
        <v>O</v>
      </c>
      <c r="V92" s="28">
        <f>'II IT-A'!V78</f>
        <v>10</v>
      </c>
      <c r="W92" s="66" t="str">
        <f t="shared" si="1"/>
        <v>Pass</v>
      </c>
      <c r="X92" s="29">
        <f>s1c*D92+s2c*F92+s3c*H92+s4c*J92+s5c*L92+l1c*N92+l2c*P92+l3c*R92+l4c*T92+l5c*V92</f>
        <v>506</v>
      </c>
      <c r="Y92" s="59">
        <f>(X92/(s1c+s2c+s3c+s4c+s5c+l1c+l2c+l3c+l4c+l5c))*10</f>
        <v>148.8235294117647</v>
      </c>
      <c r="Z92" s="45" t="e">
        <f>IF(OR(D92&lt;0,F92&lt;0,H92&lt;0,J92&lt;0,L92&lt;0,#REF!&lt;0,N92&lt;0,P92&lt;0),"Absent","Pass")</f>
        <v>#REF!</v>
      </c>
    </row>
    <row r="93" spans="1:26" ht="24.75" customHeight="1">
      <c r="A93" s="27">
        <f>'II IT-A'!A79</f>
        <v>72</v>
      </c>
      <c r="B93" s="27" t="str">
        <f>'II IT-A'!B79</f>
        <v>16321A1271</v>
      </c>
      <c r="C93" s="28" t="str">
        <f>'II IT-A'!C79</f>
        <v>B</v>
      </c>
      <c r="D93" s="28">
        <f>'II IT-A'!D79</f>
        <v>42</v>
      </c>
      <c r="E93" s="28" t="str">
        <f>'II IT-A'!E79</f>
        <v>C</v>
      </c>
      <c r="F93" s="28">
        <f>'II IT-A'!F79</f>
        <v>5</v>
      </c>
      <c r="G93" s="28" t="str">
        <f>'II IT-A'!G79</f>
        <v>A</v>
      </c>
      <c r="H93" s="28">
        <f>'II IT-A'!H79</f>
        <v>20</v>
      </c>
      <c r="I93" s="28" t="str">
        <f>'II IT-A'!I79</f>
        <v>C</v>
      </c>
      <c r="J93" s="28">
        <f>'II IT-A'!J79</f>
        <v>17</v>
      </c>
      <c r="K93" s="28" t="str">
        <f>'II IT-A'!K79</f>
        <v>B</v>
      </c>
      <c r="L93" s="28">
        <f>'II IT-A'!L79</f>
        <v>18</v>
      </c>
      <c r="M93" s="28" t="str">
        <f>'II IT-A'!M79</f>
        <v>O</v>
      </c>
      <c r="N93" s="28">
        <f>'II IT-A'!N79</f>
        <v>10</v>
      </c>
      <c r="O93" s="28" t="str">
        <f>'II IT-A'!O79</f>
        <v>A+</v>
      </c>
      <c r="P93" s="28">
        <f>'II IT-A'!P79</f>
        <v>21</v>
      </c>
      <c r="Q93" s="28" t="str">
        <f>'II IT-A'!Q79</f>
        <v>O</v>
      </c>
      <c r="R93" s="28">
        <f>'II IT-A'!R79</f>
        <v>10</v>
      </c>
      <c r="S93" s="28" t="str">
        <f>'II IT-A'!S79</f>
        <v>O</v>
      </c>
      <c r="T93" s="28">
        <f>'II IT-A'!T79</f>
        <v>10</v>
      </c>
      <c r="U93" s="28" t="str">
        <f>'II IT-A'!U79</f>
        <v>O</v>
      </c>
      <c r="V93" s="28">
        <f>'II IT-A'!V79</f>
        <v>10</v>
      </c>
      <c r="W93" s="66" t="str">
        <f t="shared" si="1"/>
        <v>Pass</v>
      </c>
      <c r="X93" s="29">
        <f>s1c*D93+s2c*F93+s3c*H93+s4c*J93+s5c*L93+l1c*N93+l2c*P93+l3c*R93+l4c*T93+l5c*V93</f>
        <v>528</v>
      </c>
      <c r="Y93" s="59">
        <f>(X93/(s1c+s2c+s3c+s4c+s5c+l1c+l2c+l3c+l4c+l5c))*10</f>
        <v>155.2941176470588</v>
      </c>
      <c r="Z93" s="45"/>
    </row>
    <row r="94" spans="1:26" ht="24.75" customHeight="1">
      <c r="A94" s="27">
        <f>'II IT-A'!A80</f>
        <v>73</v>
      </c>
      <c r="B94" s="27" t="str">
        <f>'II IT-A'!B80</f>
        <v>16321A1272</v>
      </c>
      <c r="C94" s="28" t="str">
        <f>'II IT-A'!C80</f>
        <v>B</v>
      </c>
      <c r="D94" s="28">
        <f>'II IT-A'!D80</f>
        <v>45</v>
      </c>
      <c r="E94" s="28" t="str">
        <f>'II IT-A'!E80</f>
        <v>C</v>
      </c>
      <c r="F94" s="28">
        <f>'II IT-A'!F80</f>
        <v>5</v>
      </c>
      <c r="G94" s="28" t="str">
        <f>'II IT-A'!G80</f>
        <v>A</v>
      </c>
      <c r="H94" s="28">
        <f>'II IT-A'!H80</f>
        <v>21</v>
      </c>
      <c r="I94" s="28" t="str">
        <f>'II IT-A'!I80</f>
        <v>C</v>
      </c>
      <c r="J94" s="28">
        <f>'II IT-A'!J80</f>
        <v>18</v>
      </c>
      <c r="K94" s="28" t="str">
        <f>'II IT-A'!K80</f>
        <v>B</v>
      </c>
      <c r="L94" s="28">
        <f>'II IT-A'!L80</f>
        <v>19</v>
      </c>
      <c r="M94" s="28" t="str">
        <f>'II IT-A'!M80</f>
        <v>O</v>
      </c>
      <c r="N94" s="28">
        <f>'II IT-A'!N80</f>
        <v>10</v>
      </c>
      <c r="O94" s="28" t="str">
        <f>'II IT-A'!O80</f>
        <v>A+</v>
      </c>
      <c r="P94" s="28">
        <f>'II IT-A'!P80</f>
        <v>22</v>
      </c>
      <c r="Q94" s="28" t="str">
        <f>'II IT-A'!Q80</f>
        <v>O</v>
      </c>
      <c r="R94" s="28">
        <f>'II IT-A'!R80</f>
        <v>10</v>
      </c>
      <c r="S94" s="28" t="str">
        <f>'II IT-A'!S80</f>
        <v>O</v>
      </c>
      <c r="T94" s="28">
        <f>'II IT-A'!T80</f>
        <v>10</v>
      </c>
      <c r="U94" s="28" t="str">
        <f>'II IT-A'!U80</f>
        <v>O</v>
      </c>
      <c r="V94" s="28">
        <f>'II IT-A'!V80</f>
        <v>10</v>
      </c>
      <c r="W94" s="66" t="str">
        <f t="shared" si="1"/>
        <v>Pass</v>
      </c>
      <c r="X94" s="29">
        <f>s1c*D94+s2c*F94+s3c*H94+s4c*J94+s5c*L94+l1c*N94+l2c*P94+l3c*R94+l4c*T94+l5c*V94</f>
        <v>550</v>
      </c>
      <c r="Y94" s="59">
        <f>(X94/(s1c+s2c+s3c+s4c+s5c+l1c+l2c+l3c+l4c+l5c))*10</f>
        <v>161.76470588235293</v>
      </c>
      <c r="Z94" s="45"/>
    </row>
    <row r="95" spans="1:26" ht="24.75" customHeight="1">
      <c r="A95" s="27">
        <f>'II IT-A'!A81</f>
        <v>74</v>
      </c>
      <c r="B95" s="27" t="str">
        <f>'II IT-A'!B81</f>
        <v>16321A1273</v>
      </c>
      <c r="C95" s="28" t="str">
        <f>'II IT-A'!C81</f>
        <v>A+</v>
      </c>
      <c r="D95" s="28">
        <f>'II IT-A'!D81</f>
        <v>48</v>
      </c>
      <c r="E95" s="28" t="str">
        <f>'II IT-A'!E81</f>
        <v>C</v>
      </c>
      <c r="F95" s="28">
        <f>'II IT-A'!F81</f>
        <v>5</v>
      </c>
      <c r="G95" s="28" t="str">
        <f>'II IT-A'!G81</f>
        <v>A+</v>
      </c>
      <c r="H95" s="28">
        <f>'II IT-A'!H81</f>
        <v>22</v>
      </c>
      <c r="I95" s="28" t="str">
        <f>'II IT-A'!I81</f>
        <v>B</v>
      </c>
      <c r="J95" s="28">
        <f>'II IT-A'!J81</f>
        <v>19</v>
      </c>
      <c r="K95" s="28" t="str">
        <f>'II IT-A'!K81</f>
        <v>B+</v>
      </c>
      <c r="L95" s="28">
        <f>'II IT-A'!L81</f>
        <v>20</v>
      </c>
      <c r="M95" s="28" t="str">
        <f>'II IT-A'!M81</f>
        <v>O</v>
      </c>
      <c r="N95" s="28">
        <f>'II IT-A'!N81</f>
        <v>10</v>
      </c>
      <c r="O95" s="28" t="str">
        <f>'II IT-A'!O81</f>
        <v>O</v>
      </c>
      <c r="P95" s="28">
        <f>'II IT-A'!P81</f>
        <v>23</v>
      </c>
      <c r="Q95" s="28" t="str">
        <f>'II IT-A'!Q81</f>
        <v>O</v>
      </c>
      <c r="R95" s="28">
        <f>'II IT-A'!R81</f>
        <v>10</v>
      </c>
      <c r="S95" s="28" t="str">
        <f>'II IT-A'!S81</f>
        <v>O</v>
      </c>
      <c r="T95" s="28">
        <f>'II IT-A'!T81</f>
        <v>10</v>
      </c>
      <c r="U95" s="28" t="str">
        <f>'II IT-A'!U81</f>
        <v>O</v>
      </c>
      <c r="V95" s="28">
        <f>'II IT-A'!V81</f>
        <v>10</v>
      </c>
      <c r="W95" s="66" t="str">
        <f t="shared" si="1"/>
        <v>Pass</v>
      </c>
      <c r="X95" s="29">
        <f>s1c*D95+s2c*F95+s3c*H95+s4c*J95+s5c*L95+l1c*N95+l2c*P95+l3c*R95+l4c*T95+l5c*V95</f>
        <v>572</v>
      </c>
      <c r="Y95" s="59">
        <f>(X95/(s1c+s2c+s3c+s4c+s5c+l1c+l2c+l3c+l4c+l5c))*10</f>
        <v>168.23529411764707</v>
      </c>
      <c r="Z95" s="45"/>
    </row>
    <row r="96" spans="1:26" ht="24.75" customHeight="1">
      <c r="A96" s="27">
        <f>'II IT-A'!A82</f>
        <v>75</v>
      </c>
      <c r="B96" s="27" t="str">
        <f>'II IT-A'!B82</f>
        <v>16321A1274</v>
      </c>
      <c r="C96" s="28" t="str">
        <f>'II IT-A'!C82</f>
        <v>B</v>
      </c>
      <c r="D96" s="28">
        <f>'II IT-A'!D82</f>
        <v>51</v>
      </c>
      <c r="E96" s="28" t="str">
        <f>'II IT-A'!E82</f>
        <v>C</v>
      </c>
      <c r="F96" s="28">
        <f>'II IT-A'!F82</f>
        <v>5</v>
      </c>
      <c r="G96" s="28" t="str">
        <f>'II IT-A'!G82</f>
        <v>A</v>
      </c>
      <c r="H96" s="28">
        <f>'II IT-A'!H82</f>
        <v>23</v>
      </c>
      <c r="I96" s="28" t="str">
        <f>'II IT-A'!I82</f>
        <v>C</v>
      </c>
      <c r="J96" s="28">
        <f>'II IT-A'!J82</f>
        <v>20</v>
      </c>
      <c r="K96" s="28" t="str">
        <f>'II IT-A'!K82</f>
        <v>B</v>
      </c>
      <c r="L96" s="28">
        <f>'II IT-A'!L82</f>
        <v>21</v>
      </c>
      <c r="M96" s="28" t="str">
        <f>'II IT-A'!M82</f>
        <v>O</v>
      </c>
      <c r="N96" s="28">
        <f>'II IT-A'!N82</f>
        <v>10</v>
      </c>
      <c r="O96" s="28" t="str">
        <f>'II IT-A'!O82</f>
        <v>A+</v>
      </c>
      <c r="P96" s="28">
        <f>'II IT-A'!P82</f>
        <v>24</v>
      </c>
      <c r="Q96" s="28" t="str">
        <f>'II IT-A'!Q82</f>
        <v>O</v>
      </c>
      <c r="R96" s="28">
        <f>'II IT-A'!R82</f>
        <v>10</v>
      </c>
      <c r="S96" s="28" t="str">
        <f>'II IT-A'!S82</f>
        <v>O</v>
      </c>
      <c r="T96" s="28">
        <f>'II IT-A'!T82</f>
        <v>10</v>
      </c>
      <c r="U96" s="28" t="str">
        <f>'II IT-A'!U82</f>
        <v>O</v>
      </c>
      <c r="V96" s="28">
        <f>'II IT-A'!V82</f>
        <v>10</v>
      </c>
      <c r="W96" s="66" t="str">
        <f t="shared" si="1"/>
        <v>Pass</v>
      </c>
      <c r="X96" s="29">
        <f>s1c*D96+s2c*F96+s3c*H96+s4c*J96+s5c*L96+l1c*N96+l2c*P96+l3c*R96+l4c*T96+l5c*V96</f>
        <v>594</v>
      </c>
      <c r="Y96" s="59">
        <f>(X96/(s1c+s2c+s3c+s4c+s5c+l1c+l2c+l3c+l4c+l5c))*10</f>
        <v>174.70588235294116</v>
      </c>
      <c r="Z96" s="45"/>
    </row>
    <row r="97" spans="1:26" ht="24.75" customHeight="1">
      <c r="A97" s="27">
        <f>'II IT-A'!A83</f>
        <v>76</v>
      </c>
      <c r="B97" s="27" t="str">
        <f>'II IT-A'!B83</f>
        <v>16321A1275</v>
      </c>
      <c r="C97" s="28" t="str">
        <f>'II IT-A'!C83</f>
        <v>A+</v>
      </c>
      <c r="D97" s="28">
        <f>'II IT-A'!D83</f>
        <v>54</v>
      </c>
      <c r="E97" s="28" t="str">
        <f>'II IT-A'!E83</f>
        <v>C</v>
      </c>
      <c r="F97" s="28">
        <f>'II IT-A'!F83</f>
        <v>5</v>
      </c>
      <c r="G97" s="28" t="str">
        <f>'II IT-A'!G83</f>
        <v>A+</v>
      </c>
      <c r="H97" s="28">
        <f>'II IT-A'!H83</f>
        <v>24</v>
      </c>
      <c r="I97" s="28" t="str">
        <f>'II IT-A'!I83</f>
        <v>B</v>
      </c>
      <c r="J97" s="28">
        <f>'II IT-A'!J83</f>
        <v>21</v>
      </c>
      <c r="K97" s="28" t="str">
        <f>'II IT-A'!K83</f>
        <v>B+</v>
      </c>
      <c r="L97" s="28">
        <f>'II IT-A'!L83</f>
        <v>22</v>
      </c>
      <c r="M97" s="28" t="str">
        <f>'II IT-A'!M83</f>
        <v>O</v>
      </c>
      <c r="N97" s="28">
        <f>'II IT-A'!N83</f>
        <v>10</v>
      </c>
      <c r="O97" s="28" t="str">
        <f>'II IT-A'!O83</f>
        <v>O</v>
      </c>
      <c r="P97" s="28">
        <f>'II IT-A'!P83</f>
        <v>25</v>
      </c>
      <c r="Q97" s="28" t="str">
        <f>'II IT-A'!Q83</f>
        <v>O</v>
      </c>
      <c r="R97" s="28">
        <f>'II IT-A'!R83</f>
        <v>10</v>
      </c>
      <c r="S97" s="28" t="str">
        <f>'II IT-A'!S83</f>
        <v>O</v>
      </c>
      <c r="T97" s="28">
        <f>'II IT-A'!T83</f>
        <v>10</v>
      </c>
      <c r="U97" s="28" t="str">
        <f>'II IT-A'!U83</f>
        <v>O</v>
      </c>
      <c r="V97" s="28">
        <f>'II IT-A'!V83</f>
        <v>10</v>
      </c>
      <c r="W97" s="66" t="str">
        <f t="shared" si="1"/>
        <v>Pass</v>
      </c>
      <c r="X97" s="29">
        <f>s1c*D97+s2c*F97+s3c*H97+s4c*J97+s5c*L97+l1c*N97+l2c*P97+l3c*R97+l4c*T97+l5c*V97</f>
        <v>616</v>
      </c>
      <c r="Y97" s="59">
        <f>(X97/(s1c+s2c+s3c+s4c+s5c+l1c+l2c+l3c+l4c+l5c))*10</f>
        <v>181.1764705882353</v>
      </c>
      <c r="Z97" s="45"/>
    </row>
    <row r="98" spans="1:26" ht="24.75" customHeight="1">
      <c r="A98" s="27">
        <f>'II IT-A'!A84</f>
        <v>77</v>
      </c>
      <c r="B98" s="27" t="str">
        <f>'II IT-A'!B84</f>
        <v>16321A1276</v>
      </c>
      <c r="C98" s="28" t="str">
        <f>'II IT-A'!C84</f>
        <v>B</v>
      </c>
      <c r="D98" s="28">
        <f>'II IT-A'!D84</f>
        <v>57</v>
      </c>
      <c r="E98" s="28" t="str">
        <f>'II IT-A'!E84</f>
        <v>C</v>
      </c>
      <c r="F98" s="28">
        <f>'II IT-A'!F84</f>
        <v>5</v>
      </c>
      <c r="G98" s="28" t="str">
        <f>'II IT-A'!G84</f>
        <v>A</v>
      </c>
      <c r="H98" s="28">
        <f>'II IT-A'!H84</f>
        <v>25</v>
      </c>
      <c r="I98" s="28" t="str">
        <f>'II IT-A'!I84</f>
        <v>C</v>
      </c>
      <c r="J98" s="28">
        <f>'II IT-A'!J84</f>
        <v>22</v>
      </c>
      <c r="K98" s="28" t="str">
        <f>'II IT-A'!K84</f>
        <v>B</v>
      </c>
      <c r="L98" s="28">
        <f>'II IT-A'!L84</f>
        <v>23</v>
      </c>
      <c r="M98" s="28" t="str">
        <f>'II IT-A'!M84</f>
        <v>O</v>
      </c>
      <c r="N98" s="28">
        <f>'II IT-A'!N84</f>
        <v>10</v>
      </c>
      <c r="O98" s="28" t="str">
        <f>'II IT-A'!O84</f>
        <v>A+</v>
      </c>
      <c r="P98" s="28">
        <f>'II IT-A'!P84</f>
        <v>26</v>
      </c>
      <c r="Q98" s="28" t="str">
        <f>'II IT-A'!Q84</f>
        <v>O</v>
      </c>
      <c r="R98" s="28">
        <f>'II IT-A'!R84</f>
        <v>10</v>
      </c>
      <c r="S98" s="28" t="str">
        <f>'II IT-A'!S84</f>
        <v>O</v>
      </c>
      <c r="T98" s="28">
        <f>'II IT-A'!T84</f>
        <v>10</v>
      </c>
      <c r="U98" s="28" t="str">
        <f>'II IT-A'!U84</f>
        <v>O</v>
      </c>
      <c r="V98" s="28">
        <f>'II IT-A'!V84</f>
        <v>10</v>
      </c>
      <c r="W98" s="66" t="str">
        <f t="shared" si="1"/>
        <v>Pass</v>
      </c>
      <c r="X98" s="29">
        <f>s1c*D98+s2c*F98+s3c*H98+s4c*J98+s5c*L98+l1c*N98+l2c*P98+l3c*R98+l4c*T98+l5c*V98</f>
        <v>638</v>
      </c>
      <c r="Y98" s="59">
        <f>(X98/(s1c+s2c+s3c+s4c+s5c+l1c+l2c+l3c+l4c+l5c))*10</f>
        <v>187.64705882352942</v>
      </c>
      <c r="Z98" s="45"/>
    </row>
    <row r="99" spans="1:26" ht="24.75" customHeight="1">
      <c r="A99" s="27">
        <f>'II IT-A'!A85</f>
        <v>78</v>
      </c>
      <c r="B99" s="27" t="str">
        <f>'II IT-A'!B85</f>
        <v>16321A1277</v>
      </c>
      <c r="C99" s="28" t="str">
        <f>'II IT-A'!C85</f>
        <v>A+</v>
      </c>
      <c r="D99" s="28">
        <f>'II IT-A'!D85</f>
        <v>60</v>
      </c>
      <c r="E99" s="28" t="str">
        <f>'II IT-A'!E85</f>
        <v>C</v>
      </c>
      <c r="F99" s="28">
        <f>'II IT-A'!F85</f>
        <v>5</v>
      </c>
      <c r="G99" s="28" t="str">
        <f>'II IT-A'!G85</f>
        <v>A+</v>
      </c>
      <c r="H99" s="28">
        <f>'II IT-A'!H85</f>
        <v>26</v>
      </c>
      <c r="I99" s="28" t="str">
        <f>'II IT-A'!I85</f>
        <v>B</v>
      </c>
      <c r="J99" s="28">
        <f>'II IT-A'!J85</f>
        <v>23</v>
      </c>
      <c r="K99" s="28" t="str">
        <f>'II IT-A'!K85</f>
        <v>B+</v>
      </c>
      <c r="L99" s="28">
        <f>'II IT-A'!L85</f>
        <v>24</v>
      </c>
      <c r="M99" s="28" t="str">
        <f>'II IT-A'!M85</f>
        <v>O</v>
      </c>
      <c r="N99" s="28">
        <f>'II IT-A'!N85</f>
        <v>10</v>
      </c>
      <c r="O99" s="28" t="str">
        <f>'II IT-A'!O85</f>
        <v>O</v>
      </c>
      <c r="P99" s="28">
        <f>'II IT-A'!P85</f>
        <v>27</v>
      </c>
      <c r="Q99" s="28" t="str">
        <f>'II IT-A'!Q85</f>
        <v>O</v>
      </c>
      <c r="R99" s="28">
        <f>'II IT-A'!R85</f>
        <v>10</v>
      </c>
      <c r="S99" s="28" t="str">
        <f>'II IT-A'!S85</f>
        <v>O</v>
      </c>
      <c r="T99" s="28">
        <f>'II IT-A'!T85</f>
        <v>10</v>
      </c>
      <c r="U99" s="28" t="str">
        <f>'II IT-A'!U85</f>
        <v>O</v>
      </c>
      <c r="V99" s="28">
        <f>'II IT-A'!V85</f>
        <v>10</v>
      </c>
      <c r="W99" s="66" t="str">
        <f t="shared" si="1"/>
        <v>Pass</v>
      </c>
      <c r="X99" s="29">
        <f>s1c*D99+s2c*F99+s3c*H99+s4c*J99+s5c*L99+l1c*N99+l2c*P99+l3c*R99+l4c*T99+l5c*V99</f>
        <v>660</v>
      </c>
      <c r="Y99" s="59">
        <f>(X99/(s1c+s2c+s3c+s4c+s5c+l1c+l2c+l3c+l4c+l5c))*10</f>
        <v>194.1176470588235</v>
      </c>
      <c r="Z99" s="45"/>
    </row>
    <row r="100" spans="1:26" ht="24.75" customHeight="1">
      <c r="A100" s="27">
        <f>'II IT-A'!A86</f>
        <v>79</v>
      </c>
      <c r="B100" s="27" t="str">
        <f>'II IT-A'!B86</f>
        <v>16321A1278</v>
      </c>
      <c r="C100" s="28" t="str">
        <f>'II IT-A'!C86</f>
        <v>B</v>
      </c>
      <c r="D100" s="28">
        <f>'II IT-A'!D86</f>
        <v>63</v>
      </c>
      <c r="E100" s="28" t="str">
        <f>'II IT-A'!E86</f>
        <v>C</v>
      </c>
      <c r="F100" s="28">
        <f>'II IT-A'!F86</f>
        <v>5</v>
      </c>
      <c r="G100" s="28" t="str">
        <f>'II IT-A'!G86</f>
        <v>A</v>
      </c>
      <c r="H100" s="28">
        <f>'II IT-A'!H86</f>
        <v>27</v>
      </c>
      <c r="I100" s="28" t="str">
        <f>'II IT-A'!I86</f>
        <v>C</v>
      </c>
      <c r="J100" s="28">
        <f>'II IT-A'!J86</f>
        <v>24</v>
      </c>
      <c r="K100" s="28" t="str">
        <f>'II IT-A'!K86</f>
        <v>B</v>
      </c>
      <c r="L100" s="28">
        <f>'II IT-A'!L86</f>
        <v>25</v>
      </c>
      <c r="M100" s="28" t="str">
        <f>'II IT-A'!M86</f>
        <v>O</v>
      </c>
      <c r="N100" s="28">
        <f>'II IT-A'!N86</f>
        <v>10</v>
      </c>
      <c r="O100" s="28" t="str">
        <f>'II IT-A'!O86</f>
        <v>A+</v>
      </c>
      <c r="P100" s="28">
        <f>'II IT-A'!P86</f>
        <v>28</v>
      </c>
      <c r="Q100" s="28" t="str">
        <f>'II IT-A'!Q86</f>
        <v>O</v>
      </c>
      <c r="R100" s="28">
        <f>'II IT-A'!R86</f>
        <v>10</v>
      </c>
      <c r="S100" s="28" t="str">
        <f>'II IT-A'!S86</f>
        <v>O</v>
      </c>
      <c r="T100" s="28">
        <f>'II IT-A'!T86</f>
        <v>10</v>
      </c>
      <c r="U100" s="28" t="str">
        <f>'II IT-A'!U86</f>
        <v>O</v>
      </c>
      <c r="V100" s="28">
        <f>'II IT-A'!V86</f>
        <v>10</v>
      </c>
      <c r="W100" s="66" t="str">
        <f t="shared" si="1"/>
        <v>Pass</v>
      </c>
      <c r="X100" s="29">
        <f>s1c*D100+s2c*F100+s3c*H100+s4c*J100+s5c*L100+l1c*N100+l2c*P100+l3c*R100+l4c*T100+l5c*V100</f>
        <v>682</v>
      </c>
      <c r="Y100" s="59">
        <f>(X100/(s1c+s2c+s3c+s4c+s5c+l1c+l2c+l3c+l4c+l5c))*10</f>
        <v>200.58823529411765</v>
      </c>
      <c r="Z100" s="45" t="e">
        <f>IF(OR(D100&lt;0,F100&lt;0,H100&lt;0,J100&lt;0,L100&lt;0,#REF!&lt;0,N100&lt;0,P100&lt;0),"Absent","Pass")</f>
        <v>#REF!</v>
      </c>
    </row>
    <row r="101" spans="1:26" ht="24.75" customHeight="1">
      <c r="A101" s="27">
        <f>'II IT-A'!A87</f>
        <v>80</v>
      </c>
      <c r="B101" s="27" t="str">
        <f>'II IT-A'!B87</f>
        <v>16321A1279</v>
      </c>
      <c r="C101" s="28" t="str">
        <f>'II IT-A'!C87</f>
        <v>A+</v>
      </c>
      <c r="D101" s="28">
        <f>'II IT-A'!D87</f>
        <v>66</v>
      </c>
      <c r="E101" s="28" t="str">
        <f>'II IT-A'!E87</f>
        <v>C</v>
      </c>
      <c r="F101" s="28">
        <f>'II IT-A'!F87</f>
        <v>5</v>
      </c>
      <c r="G101" s="28" t="str">
        <f>'II IT-A'!G87</f>
        <v>A+</v>
      </c>
      <c r="H101" s="28">
        <f>'II IT-A'!H87</f>
        <v>28</v>
      </c>
      <c r="I101" s="28" t="str">
        <f>'II IT-A'!I87</f>
        <v>B</v>
      </c>
      <c r="J101" s="28">
        <f>'II IT-A'!J87</f>
        <v>25</v>
      </c>
      <c r="K101" s="28" t="str">
        <f>'II IT-A'!K87</f>
        <v>B+</v>
      </c>
      <c r="L101" s="28">
        <f>'II IT-A'!L87</f>
        <v>26</v>
      </c>
      <c r="M101" s="28" t="str">
        <f>'II IT-A'!M87</f>
        <v>O</v>
      </c>
      <c r="N101" s="28">
        <f>'II IT-A'!N87</f>
        <v>10</v>
      </c>
      <c r="O101" s="28" t="str">
        <f>'II IT-A'!O87</f>
        <v>O</v>
      </c>
      <c r="P101" s="28">
        <f>'II IT-A'!P87</f>
        <v>29</v>
      </c>
      <c r="Q101" s="28" t="str">
        <f>'II IT-A'!Q87</f>
        <v>O</v>
      </c>
      <c r="R101" s="28">
        <f>'II IT-A'!R87</f>
        <v>10</v>
      </c>
      <c r="S101" s="28" t="str">
        <f>'II IT-A'!S87</f>
        <v>O</v>
      </c>
      <c r="T101" s="28">
        <f>'II IT-A'!T87</f>
        <v>10</v>
      </c>
      <c r="U101" s="28" t="str">
        <f>'II IT-A'!U87</f>
        <v>O</v>
      </c>
      <c r="V101" s="28">
        <f>'II IT-A'!V87</f>
        <v>10</v>
      </c>
      <c r="W101" s="66" t="str">
        <f t="shared" si="1"/>
        <v>Pass</v>
      </c>
      <c r="X101" s="29">
        <f>s1c*D101+s2c*F101+s3c*H101+s4c*J101+s5c*L101+l1c*N101+l2c*P101+l3c*R101+l4c*T101+l5c*V101</f>
        <v>704</v>
      </c>
      <c r="Y101" s="59">
        <f>(X101/(s1c+s2c+s3c+s4c+s5c+l1c+l2c+l3c+l4c+l5c))*10</f>
        <v>207.05882352941177</v>
      </c>
      <c r="Z101" s="45" t="e">
        <f>IF(OR(D101&lt;0,F101&lt;0,H101&lt;0,J101&lt;0,L101&lt;0,#REF!&lt;0,N101&lt;0,P101&lt;0),"Absent","Pass")</f>
        <v>#REF!</v>
      </c>
    </row>
    <row r="102" spans="1:26" ht="24.75" customHeight="1">
      <c r="A102" s="27">
        <f>'II IT-A'!A88</f>
        <v>81</v>
      </c>
      <c r="B102" s="27" t="str">
        <f>'II IT-A'!B88</f>
        <v>16321A1280</v>
      </c>
      <c r="C102" s="28" t="str">
        <f>'II IT-A'!C88</f>
        <v>B</v>
      </c>
      <c r="D102" s="28">
        <f>'II IT-A'!D88</f>
        <v>69</v>
      </c>
      <c r="E102" s="28" t="str">
        <f>'II IT-A'!E88</f>
        <v>C</v>
      </c>
      <c r="F102" s="28">
        <f>'II IT-A'!F88</f>
        <v>5</v>
      </c>
      <c r="G102" s="28" t="str">
        <f>'II IT-A'!G88</f>
        <v>A</v>
      </c>
      <c r="H102" s="28">
        <f>'II IT-A'!H88</f>
        <v>29</v>
      </c>
      <c r="I102" s="28" t="str">
        <f>'II IT-A'!I88</f>
        <v>C</v>
      </c>
      <c r="J102" s="28">
        <f>'II IT-A'!J88</f>
        <v>26</v>
      </c>
      <c r="K102" s="28" t="str">
        <f>'II IT-A'!K88</f>
        <v>B</v>
      </c>
      <c r="L102" s="28">
        <f>'II IT-A'!L88</f>
        <v>27</v>
      </c>
      <c r="M102" s="28" t="str">
        <f>'II IT-A'!M88</f>
        <v>O</v>
      </c>
      <c r="N102" s="28">
        <f>'II IT-A'!N88</f>
        <v>10</v>
      </c>
      <c r="O102" s="28" t="str">
        <f>'II IT-A'!O88</f>
        <v>A+</v>
      </c>
      <c r="P102" s="28">
        <f>'II IT-A'!P88</f>
        <v>30</v>
      </c>
      <c r="Q102" s="28" t="str">
        <f>'II IT-A'!Q88</f>
        <v>O</v>
      </c>
      <c r="R102" s="28">
        <f>'II IT-A'!R88</f>
        <v>10</v>
      </c>
      <c r="S102" s="28" t="str">
        <f>'II IT-A'!S88</f>
        <v>O</v>
      </c>
      <c r="T102" s="28">
        <f>'II IT-A'!T88</f>
        <v>10</v>
      </c>
      <c r="U102" s="28" t="str">
        <f>'II IT-A'!U88</f>
        <v>O</v>
      </c>
      <c r="V102" s="28">
        <f>'II IT-A'!V88</f>
        <v>10</v>
      </c>
      <c r="W102" s="66" t="str">
        <f t="shared" si="1"/>
        <v>Pass</v>
      </c>
      <c r="X102" s="29">
        <f>s1c*D102+s2c*F102+s3c*H102+s4c*J102+s5c*L102+l1c*N102+l2c*P102+l3c*R102+l4c*T102+l5c*V102</f>
        <v>726</v>
      </c>
      <c r="Y102" s="59">
        <f>(X102/(s1c+s2c+s3c+s4c+s5c+l1c+l2c+l3c+l4c+l5c))*10</f>
        <v>213.52941176470586</v>
      </c>
      <c r="Z102" s="45"/>
    </row>
    <row r="103" spans="1:26" ht="24.75" customHeight="1">
      <c r="A103" s="27">
        <f>'II IT-A'!A89</f>
        <v>82</v>
      </c>
      <c r="B103" s="27" t="str">
        <f>'II IT-A'!B89</f>
        <v>16321A1281</v>
      </c>
      <c r="C103" s="28" t="str">
        <f>'II IT-A'!C89</f>
        <v>A+</v>
      </c>
      <c r="D103" s="28">
        <f>'II IT-A'!D89</f>
        <v>72</v>
      </c>
      <c r="E103" s="28" t="str">
        <f>'II IT-A'!E89</f>
        <v>C</v>
      </c>
      <c r="F103" s="28">
        <f>'II IT-A'!F89</f>
        <v>5</v>
      </c>
      <c r="G103" s="28" t="str">
        <f>'II IT-A'!G89</f>
        <v>A+</v>
      </c>
      <c r="H103" s="28">
        <f>'II IT-A'!H89</f>
        <v>30</v>
      </c>
      <c r="I103" s="28" t="str">
        <f>'II IT-A'!I89</f>
        <v>B</v>
      </c>
      <c r="J103" s="28">
        <f>'II IT-A'!J89</f>
        <v>27</v>
      </c>
      <c r="K103" s="28" t="str">
        <f>'II IT-A'!K89</f>
        <v>B+</v>
      </c>
      <c r="L103" s="28">
        <f>'II IT-A'!L89</f>
        <v>28</v>
      </c>
      <c r="M103" s="28" t="str">
        <f>'II IT-A'!M89</f>
        <v>O</v>
      </c>
      <c r="N103" s="28">
        <f>'II IT-A'!N89</f>
        <v>10</v>
      </c>
      <c r="O103" s="28" t="str">
        <f>'II IT-A'!O89</f>
        <v>O</v>
      </c>
      <c r="P103" s="28">
        <f>'II IT-A'!P89</f>
        <v>31</v>
      </c>
      <c r="Q103" s="28" t="str">
        <f>'II IT-A'!Q89</f>
        <v>O</v>
      </c>
      <c r="R103" s="28">
        <f>'II IT-A'!R89</f>
        <v>10</v>
      </c>
      <c r="S103" s="28" t="str">
        <f>'II IT-A'!S89</f>
        <v>O</v>
      </c>
      <c r="T103" s="28">
        <f>'II IT-A'!T89</f>
        <v>10</v>
      </c>
      <c r="U103" s="28" t="str">
        <f>'II IT-A'!U89</f>
        <v>O</v>
      </c>
      <c r="V103" s="28">
        <f>'II IT-A'!V89</f>
        <v>10</v>
      </c>
      <c r="W103" s="66" t="str">
        <f t="shared" si="1"/>
        <v>Pass</v>
      </c>
      <c r="X103" s="29">
        <f>s1c*D103+s2c*F103+s3c*H103+s4c*J103+s5c*L103+l1c*N103+l2c*P103+l3c*R103+l4c*T103+l5c*V103</f>
        <v>748</v>
      </c>
      <c r="Y103" s="59">
        <f>(X103/(s1c+s2c+s3c+s4c+s5c+l1c+l2c+l3c+l4c+l5c))*10</f>
        <v>220</v>
      </c>
      <c r="Z103" s="45" t="e">
        <f>IF(OR(D103&lt;0,F103&lt;0,H103&lt;0,J103&lt;0,L103&lt;0,#REF!&lt;0,N103&lt;0,P103&lt;0),"Absent","Pass")</f>
        <v>#REF!</v>
      </c>
    </row>
    <row r="104" spans="1:25" ht="20.25">
      <c r="A104" s="82">
        <f>'II IT-A'!A90</f>
        <v>83</v>
      </c>
      <c r="B104" s="82" t="str">
        <f>'II IT-A'!B90</f>
        <v>16321A1282</v>
      </c>
      <c r="C104" s="83" t="str">
        <f>'II IT-A'!C90</f>
        <v>B</v>
      </c>
      <c r="D104" s="83">
        <f>'II IT-A'!D90</f>
        <v>75</v>
      </c>
      <c r="E104" s="83" t="str">
        <f>'II IT-A'!E90</f>
        <v>C</v>
      </c>
      <c r="F104" s="83">
        <f>'II IT-A'!F90</f>
        <v>5</v>
      </c>
      <c r="G104" s="83" t="str">
        <f>'II IT-A'!G90</f>
        <v>A</v>
      </c>
      <c r="H104" s="83">
        <f>'II IT-A'!H90</f>
        <v>31</v>
      </c>
      <c r="I104" s="83" t="str">
        <f>'II IT-A'!I90</f>
        <v>C</v>
      </c>
      <c r="J104" s="83">
        <f>'II IT-A'!J90</f>
        <v>28</v>
      </c>
      <c r="K104" s="83" t="str">
        <f>'II IT-A'!K90</f>
        <v>B</v>
      </c>
      <c r="L104" s="83">
        <f>'II IT-A'!L90</f>
        <v>29</v>
      </c>
      <c r="M104" s="83" t="str">
        <f>'II IT-A'!M90</f>
        <v>O</v>
      </c>
      <c r="N104" s="83">
        <f>'II IT-A'!N90</f>
        <v>10</v>
      </c>
      <c r="O104" s="83" t="str">
        <f>'II IT-A'!O90</f>
        <v>A+</v>
      </c>
      <c r="P104" s="83">
        <f>'II IT-A'!P90</f>
        <v>32</v>
      </c>
      <c r="Q104" s="83" t="str">
        <f>'II IT-A'!Q90</f>
        <v>O</v>
      </c>
      <c r="R104" s="83">
        <f>'II IT-A'!R90</f>
        <v>10</v>
      </c>
      <c r="S104" s="83" t="str">
        <f>'II IT-A'!S90</f>
        <v>O</v>
      </c>
      <c r="T104" s="83">
        <f>'II IT-A'!T90</f>
        <v>10</v>
      </c>
      <c r="U104" s="83" t="str">
        <f>'II IT-A'!U90</f>
        <v>O</v>
      </c>
      <c r="V104" s="83">
        <f>'II IT-A'!V90</f>
        <v>10</v>
      </c>
      <c r="W104" s="66" t="str">
        <f t="shared" si="1"/>
        <v>Pass</v>
      </c>
      <c r="X104" s="29">
        <f>s1c*D104+s2c*F104+s3c*H104+s4c*J104+s5c*L104+l1c*N104+l2c*P104+l3c*R104+l4c*T104+l5c*V104</f>
        <v>770</v>
      </c>
      <c r="Y104" s="59">
        <f>(X104/(s1c+s2c+s3c+s4c+s5c+l1c+l2c+l3c+l4c+l5c))*10</f>
        <v>226.47058823529414</v>
      </c>
    </row>
    <row r="105" spans="1:25" ht="20.25">
      <c r="A105" s="82">
        <f>'II IT-A'!A91</f>
        <v>84</v>
      </c>
      <c r="B105" s="82" t="str">
        <f>'II IT-A'!B91</f>
        <v>16321A1283</v>
      </c>
      <c r="C105" s="83" t="str">
        <f>'II IT-A'!C91</f>
        <v>A+</v>
      </c>
      <c r="D105" s="83">
        <f>'II IT-A'!D91</f>
        <v>78</v>
      </c>
      <c r="E105" s="83" t="str">
        <f>'II IT-A'!E91</f>
        <v>C</v>
      </c>
      <c r="F105" s="83">
        <f>'II IT-A'!F91</f>
        <v>5</v>
      </c>
      <c r="G105" s="83" t="str">
        <f>'II IT-A'!G91</f>
        <v>A+</v>
      </c>
      <c r="H105" s="83">
        <f>'II IT-A'!H91</f>
        <v>32</v>
      </c>
      <c r="I105" s="83" t="str">
        <f>'II IT-A'!I91</f>
        <v>B</v>
      </c>
      <c r="J105" s="83">
        <f>'II IT-A'!J91</f>
        <v>29</v>
      </c>
      <c r="K105" s="83" t="str">
        <f>'II IT-A'!K91</f>
        <v>B+</v>
      </c>
      <c r="L105" s="83">
        <f>'II IT-A'!L91</f>
        <v>30</v>
      </c>
      <c r="M105" s="83" t="str">
        <f>'II IT-A'!M91</f>
        <v>O</v>
      </c>
      <c r="N105" s="83">
        <f>'II IT-A'!N91</f>
        <v>10</v>
      </c>
      <c r="O105" s="83" t="str">
        <f>'II IT-A'!O91</f>
        <v>O</v>
      </c>
      <c r="P105" s="83">
        <f>'II IT-A'!P91</f>
        <v>33</v>
      </c>
      <c r="Q105" s="83" t="str">
        <f>'II IT-A'!Q91</f>
        <v>O</v>
      </c>
      <c r="R105" s="83">
        <f>'II IT-A'!R91</f>
        <v>10</v>
      </c>
      <c r="S105" s="83" t="str">
        <f>'II IT-A'!S91</f>
        <v>O</v>
      </c>
      <c r="T105" s="83">
        <f>'II IT-A'!T91</f>
        <v>10</v>
      </c>
      <c r="U105" s="83" t="str">
        <f>'II IT-A'!U91</f>
        <v>O</v>
      </c>
      <c r="V105" s="83">
        <f>'II IT-A'!V91</f>
        <v>10</v>
      </c>
      <c r="W105" s="66" t="str">
        <f t="shared" si="1"/>
        <v>Pass</v>
      </c>
      <c r="X105" s="29">
        <f>s1c*D105+s2c*F105+s3c*H105+s4c*J105+s5c*L105+l1c*N105+l2c*P105+l3c*R105+l4c*T105+l5c*V105</f>
        <v>792</v>
      </c>
      <c r="Y105" s="59">
        <f>(X105/(s1c+s2c+s3c+s4c+s5c+l1c+l2c+l3c+l4c+l5c))*10</f>
        <v>232.94117647058823</v>
      </c>
    </row>
    <row r="106" spans="1:25" ht="20.25">
      <c r="A106" s="84">
        <f>'II IT-A'!A92</f>
        <v>85</v>
      </c>
      <c r="B106" s="84" t="str">
        <f>'II IT-A'!B92</f>
        <v>16321A1284</v>
      </c>
      <c r="C106" s="85" t="str">
        <f>'II IT-A'!C92</f>
        <v>B</v>
      </c>
      <c r="D106" s="85">
        <f>'II IT-A'!D92</f>
        <v>81</v>
      </c>
      <c r="E106" s="85" t="str">
        <f>'II IT-A'!E92</f>
        <v>C</v>
      </c>
      <c r="F106" s="85">
        <f>'II IT-A'!F92</f>
        <v>5</v>
      </c>
      <c r="G106" s="85" t="str">
        <f>'II IT-A'!G92</f>
        <v>A</v>
      </c>
      <c r="H106" s="85">
        <f>'II IT-A'!H92</f>
        <v>33</v>
      </c>
      <c r="I106" s="85" t="str">
        <f>'II IT-A'!I92</f>
        <v>C</v>
      </c>
      <c r="J106" s="85">
        <f>'II IT-A'!J92</f>
        <v>30</v>
      </c>
      <c r="K106" s="85" t="str">
        <f>'II IT-A'!K92</f>
        <v>B</v>
      </c>
      <c r="L106" s="85">
        <f>'II IT-A'!L92</f>
        <v>31</v>
      </c>
      <c r="M106" s="85" t="str">
        <f>'II IT-A'!M92</f>
        <v>O</v>
      </c>
      <c r="N106" s="85">
        <f>'II IT-A'!N92</f>
        <v>10</v>
      </c>
      <c r="O106" s="85" t="str">
        <f>'II IT-A'!O92</f>
        <v>A+</v>
      </c>
      <c r="P106" s="85">
        <f>'II IT-A'!P92</f>
        <v>34</v>
      </c>
      <c r="Q106" s="85" t="str">
        <f>'II IT-A'!Q92</f>
        <v>O</v>
      </c>
      <c r="R106" s="85">
        <f>'II IT-A'!R92</f>
        <v>10</v>
      </c>
      <c r="S106" s="85" t="str">
        <f>'II IT-A'!S92</f>
        <v>O</v>
      </c>
      <c r="T106" s="85">
        <f>'II IT-A'!T92</f>
        <v>10</v>
      </c>
      <c r="U106" s="85" t="str">
        <f>'II IT-A'!U92</f>
        <v>O</v>
      </c>
      <c r="V106" s="85">
        <f>'II IT-A'!V92</f>
        <v>10</v>
      </c>
      <c r="W106" s="66" t="str">
        <f t="shared" si="1"/>
        <v>Pass</v>
      </c>
      <c r="X106" s="29">
        <f>s1c*D106+s2c*F106+s3c*H106+s4c*J106+s5c*L106+l1c*N106+l2c*P106+l3c*R106+l4c*T106+l5c*V106</f>
        <v>814</v>
      </c>
      <c r="Y106" s="59">
        <f>(X106/(s1c+s2c+s3c+s4c+s5c+l1c+l2c+l3c+l4c+l5c))*10</f>
        <v>239.41176470588235</v>
      </c>
    </row>
    <row r="107" spans="1:25" ht="20.25">
      <c r="A107" s="6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1"/>
      <c r="X107" s="71"/>
      <c r="Y107" s="72"/>
    </row>
    <row r="108" spans="1:25" ht="20.25">
      <c r="A108" s="6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1"/>
      <c r="X108" s="71"/>
      <c r="Y108" s="72"/>
    </row>
    <row r="109" spans="1:25" ht="20.25">
      <c r="A109" s="6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1"/>
      <c r="X109" s="71"/>
      <c r="Y109" s="72"/>
    </row>
    <row r="110" spans="1:25" ht="15.75">
      <c r="A110" s="131" t="str">
        <f>'II IT-A'!$X$56</f>
        <v>Prepared By</v>
      </c>
      <c r="B110" s="131"/>
      <c r="C110" s="73"/>
      <c r="D110" s="73"/>
      <c r="E110" s="74"/>
      <c r="F110" s="74"/>
      <c r="G110" s="131" t="str">
        <f>'II IT-A'!$AB$56</f>
        <v>Verified By </v>
      </c>
      <c r="H110" s="131"/>
      <c r="I110" s="73"/>
      <c r="J110" s="73"/>
      <c r="K110" s="74"/>
      <c r="L110" s="74"/>
      <c r="M110" s="73"/>
      <c r="N110" s="158" t="s">
        <v>34</v>
      </c>
      <c r="O110" s="158"/>
      <c r="P110" s="158"/>
      <c r="Q110" s="75"/>
      <c r="R110" s="127" t="str">
        <f>'II IT-A'!$AP$56</f>
        <v>Principal</v>
      </c>
      <c r="S110" s="127"/>
      <c r="T110" s="127"/>
      <c r="U110" s="127"/>
      <c r="V110" s="127"/>
      <c r="W110" s="127"/>
      <c r="X110" s="127"/>
      <c r="Y110" s="74"/>
    </row>
    <row r="111" spans="1:2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1" t="s">
        <v>31</v>
      </c>
      <c r="B112" s="2"/>
      <c r="C112" s="2"/>
      <c r="D112" s="2"/>
      <c r="F112" s="2"/>
      <c r="G112" s="13" t="s">
        <v>31</v>
      </c>
      <c r="H112" s="2"/>
      <c r="I112" s="2"/>
      <c r="J112" s="2"/>
      <c r="L112" s="2"/>
      <c r="M112" s="2"/>
      <c r="N112" s="41" t="s">
        <v>31</v>
      </c>
      <c r="O112" s="2"/>
      <c r="P112" s="2"/>
      <c r="Q112" s="2"/>
      <c r="R112" s="2"/>
      <c r="S112" s="2"/>
      <c r="T112" s="2"/>
      <c r="U112" s="2"/>
      <c r="V112" s="2"/>
      <c r="W112" s="13" t="s">
        <v>31</v>
      </c>
      <c r="Z112" s="2"/>
      <c r="AA112" s="2"/>
    </row>
  </sheetData>
  <sheetProtection password="BB93" sheet="1" selectLockedCells="1" autoFilter="0"/>
  <autoFilter ref="A22:Y106"/>
  <mergeCells count="38">
    <mergeCell ref="Y18:Y21"/>
    <mergeCell ref="B10:D10"/>
    <mergeCell ref="S18:T18"/>
    <mergeCell ref="S19:T19"/>
    <mergeCell ref="M18:N18"/>
    <mergeCell ref="Q18:R18"/>
    <mergeCell ref="Q19:R19"/>
    <mergeCell ref="M19:N19"/>
    <mergeCell ref="X18:X21"/>
    <mergeCell ref="A2:Y3"/>
    <mergeCell ref="A4:Y4"/>
    <mergeCell ref="A5:Y5"/>
    <mergeCell ref="A6:Y6"/>
    <mergeCell ref="A8:C8"/>
    <mergeCell ref="N8:P8"/>
    <mergeCell ref="F8:H8"/>
    <mergeCell ref="A18:A21"/>
    <mergeCell ref="K8:L8"/>
    <mergeCell ref="I19:J19"/>
    <mergeCell ref="K19:L19"/>
    <mergeCell ref="I18:J18"/>
    <mergeCell ref="K18:L18"/>
    <mergeCell ref="A110:B110"/>
    <mergeCell ref="G110:H110"/>
    <mergeCell ref="C18:D18"/>
    <mergeCell ref="C19:D19"/>
    <mergeCell ref="E18:F18"/>
    <mergeCell ref="G18:H18"/>
    <mergeCell ref="B18:B21"/>
    <mergeCell ref="E19:F19"/>
    <mergeCell ref="G19:H19"/>
    <mergeCell ref="R110:X110"/>
    <mergeCell ref="W18:W21"/>
    <mergeCell ref="O18:P18"/>
    <mergeCell ref="O19:P19"/>
    <mergeCell ref="U18:V18"/>
    <mergeCell ref="U19:V19"/>
    <mergeCell ref="N110:P110"/>
  </mergeCells>
  <conditionalFormatting sqref="M106:V109 M23:V103 K23:K103 I23:I103 G23:G103 E23:E103 C23:C103">
    <cfRule type="cellIs" priority="3" dxfId="1" operator="equal" stopIfTrue="1">
      <formula>"F"</formula>
    </cfRule>
    <cfRule type="cellIs" priority="4" dxfId="2" operator="equal" stopIfTrue="1">
      <formula>"AB"</formula>
    </cfRule>
  </conditionalFormatting>
  <conditionalFormatting sqref="L23:L103 J23:J103 H23:H103 F23:F103 D23:D103">
    <cfRule type="cellIs" priority="5" dxfId="1" operator="equal" stopIfTrue="1">
      <formula>0</formula>
    </cfRule>
    <cfRule type="cellIs" priority="6" dxfId="0" operator="equal" stopIfTrue="1">
      <formula>-1</formula>
    </cfRule>
  </conditionalFormatting>
  <printOptions horizontalCentered="1"/>
  <pageMargins left="0.5" right="0.5" top="0.75" bottom="0.5" header="0.5" footer="0.5"/>
  <pageSetup fitToWidth="2" horizontalDpi="300" verticalDpi="300" orientation="landscape" scale="43" r:id="rId4"/>
  <rowBreaks count="1" manualBreakCount="1">
    <brk id="43" max="2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D1">
      <selection activeCell="A4" sqref="A4:U5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IT-A'!X7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1</v>
      </c>
      <c r="B12" s="33" t="str">
        <f>'II IT-A'!Y12</f>
        <v>133BM</v>
      </c>
      <c r="C12" s="150" t="str">
        <f>'II IT-A'!$Z$12</f>
        <v>M Vinod[CSE]</v>
      </c>
      <c r="D12" s="137">
        <f>'II IT-A'!AA12</f>
        <v>84</v>
      </c>
      <c r="E12" s="137">
        <f>'II IT-A'!$AB$12</f>
        <v>0</v>
      </c>
      <c r="F12" s="144">
        <f>'II IT-A'!$AC$12</f>
        <v>83</v>
      </c>
      <c r="G12" s="144">
        <f>'II IT-A'!$AD$12</f>
        <v>1</v>
      </c>
      <c r="H12" s="32">
        <f>'II IT-A'!AE12</f>
        <v>83</v>
      </c>
      <c r="I12" s="32">
        <f>'II IT-A'!AF12</f>
        <v>0</v>
      </c>
      <c r="J12" s="34">
        <f>'II IT-A'!AG12</f>
        <v>0</v>
      </c>
      <c r="K12" s="34">
        <f>'II IT-A'!AH12</f>
        <v>0</v>
      </c>
      <c r="L12" s="34">
        <f>'II IT-A'!AI12</f>
        <v>22</v>
      </c>
      <c r="M12" s="34">
        <f>'II IT-A'!AJ12</f>
        <v>11</v>
      </c>
      <c r="N12" s="34">
        <f>'II IT-A'!AK12</f>
        <v>18</v>
      </c>
      <c r="O12" s="34">
        <f>'II IT-A'!AL12</f>
        <v>16</v>
      </c>
      <c r="P12" s="34">
        <f>'II IT-A'!AM12</f>
        <v>12</v>
      </c>
      <c r="Q12" s="34">
        <f>'II IT-A'!AN12</f>
        <v>12</v>
      </c>
      <c r="R12" s="34">
        <f>'II IT-A'!AO12</f>
        <v>28</v>
      </c>
      <c r="S12" s="34">
        <f>'II IT-A'!AP12</f>
        <v>14</v>
      </c>
      <c r="T12" s="34">
        <f>'II IT-A'!AQ12</f>
        <v>4</v>
      </c>
      <c r="U12" s="34">
        <f>'II IT-A'!AR12</f>
        <v>2</v>
      </c>
      <c r="W12" s="35">
        <f>J12+L12+N12+P12+R12+T12</f>
        <v>84</v>
      </c>
      <c r="X12" s="35">
        <f>K12+M12+O12+Q12+S12+U12</f>
        <v>55</v>
      </c>
    </row>
    <row r="13" spans="1:24" ht="19.5" customHeight="1" thickBot="1">
      <c r="A13" s="138"/>
      <c r="B13" s="36" t="str">
        <f>'II IT-A'!Y13</f>
        <v>OOPT JAVA</v>
      </c>
      <c r="C13" s="151"/>
      <c r="D13" s="138"/>
      <c r="E13" s="138"/>
      <c r="F13" s="145"/>
      <c r="G13" s="145"/>
      <c r="H13" s="37">
        <f>'II IT-A'!AE13</f>
        <v>100</v>
      </c>
      <c r="I13" s="37">
        <f>'II IT-A'!AF13</f>
        <v>0</v>
      </c>
      <c r="J13" s="157">
        <f>'II IT-A'!$AG$13</f>
        <v>0</v>
      </c>
      <c r="K13" s="157"/>
      <c r="L13" s="157">
        <f>'II IT-A'!$AI$13</f>
        <v>26.506024096385545</v>
      </c>
      <c r="M13" s="157"/>
      <c r="N13" s="157">
        <f>'II IT-A'!$AK$13</f>
        <v>21.686746987951807</v>
      </c>
      <c r="O13" s="157"/>
      <c r="P13" s="157">
        <f>'II IT-A'!$AM$13</f>
        <v>14.457831325301203</v>
      </c>
      <c r="Q13" s="157"/>
      <c r="R13" s="157">
        <f>'II IT-A'!$AO$13</f>
        <v>33.734939759036145</v>
      </c>
      <c r="S13" s="157"/>
      <c r="T13" s="157">
        <f>'II IT-A'!$AQ$13</f>
        <v>4.819277108433735</v>
      </c>
      <c r="U13" s="157"/>
      <c r="W13" s="35">
        <f>J13+L13+N13+P13+R13+T13</f>
        <v>101.20481927710844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P13:Q13"/>
    <mergeCell ref="N13:O1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2</v>
      </c>
      <c r="B12" s="33">
        <f>'II IT-A'!Y15</f>
        <v>13313</v>
      </c>
      <c r="C12" s="150" t="str">
        <f>'II IT-A'!$Z$15</f>
        <v>V Pushparani[GE]</v>
      </c>
      <c r="D12" s="137">
        <f>'II IT-A'!$AA$15</f>
        <v>84</v>
      </c>
      <c r="E12" s="137">
        <f>'II IT-A'!$AB$15</f>
        <v>0</v>
      </c>
      <c r="F12" s="144">
        <f>'II IT-A'!$AC$15</f>
        <v>84</v>
      </c>
      <c r="G12" s="144">
        <f>'II IT-A'!$AD$15</f>
        <v>0</v>
      </c>
      <c r="H12" s="32">
        <f>'II IT-A'!AE15</f>
        <v>84</v>
      </c>
      <c r="I12" s="32">
        <f>'II IT-A'!AF15</f>
        <v>0</v>
      </c>
      <c r="J12" s="34">
        <f>'II IT-A'!AG15</f>
        <v>0</v>
      </c>
      <c r="K12" s="34">
        <f>'II IT-A'!AH15</f>
        <v>1</v>
      </c>
      <c r="L12" s="34">
        <f>'II IT-A'!AI15</f>
        <v>2</v>
      </c>
      <c r="M12" s="34">
        <f>'II IT-A'!AJ15</f>
        <v>2</v>
      </c>
      <c r="N12" s="34">
        <f>'II IT-A'!AK15</f>
        <v>4</v>
      </c>
      <c r="O12" s="34">
        <f>'II IT-A'!AL15</f>
        <v>4</v>
      </c>
      <c r="P12" s="34">
        <f>'II IT-A'!AM15</f>
        <v>13</v>
      </c>
      <c r="Q12" s="34">
        <f>'II IT-A'!AN15</f>
        <v>13</v>
      </c>
      <c r="R12" s="34">
        <f>'II IT-A'!AO15</f>
        <v>9</v>
      </c>
      <c r="S12" s="34">
        <f>'II IT-A'!AP15</f>
        <v>9</v>
      </c>
      <c r="T12" s="34">
        <f>'II IT-A'!AQ15</f>
        <v>56</v>
      </c>
      <c r="U12" s="34">
        <f>'II IT-A'!AR15</f>
        <v>55</v>
      </c>
      <c r="W12" s="35">
        <f>J12+L12+N12+P12+R12+T12</f>
        <v>84</v>
      </c>
      <c r="X12" s="35">
        <f>K12+M12+O12+Q12+S12+U12</f>
        <v>84</v>
      </c>
    </row>
    <row r="13" spans="1:24" ht="19.5" customHeight="1" thickBot="1">
      <c r="A13" s="138"/>
      <c r="B13" s="36" t="str">
        <f>'II IT-A'!Y16</f>
        <v>EST</v>
      </c>
      <c r="C13" s="151"/>
      <c r="D13" s="138"/>
      <c r="E13" s="138"/>
      <c r="F13" s="145"/>
      <c r="G13" s="145"/>
      <c r="H13" s="37">
        <f>'II IT-A'!AE16</f>
        <v>100</v>
      </c>
      <c r="I13" s="37">
        <f>'II IT-A'!AF16</f>
        <v>0</v>
      </c>
      <c r="J13" s="157">
        <f>'II IT-A'!$AG$16</f>
        <v>0</v>
      </c>
      <c r="K13" s="157"/>
      <c r="L13" s="157">
        <f>'II IT-A'!$AI$16</f>
        <v>2.380952380952381</v>
      </c>
      <c r="M13" s="157"/>
      <c r="N13" s="157">
        <f>'II IT-A'!$AK$16</f>
        <v>4.761904761904762</v>
      </c>
      <c r="O13" s="157"/>
      <c r="P13" s="157">
        <f>'II IT-A'!$AM$16</f>
        <v>15.476190476190476</v>
      </c>
      <c r="Q13" s="157"/>
      <c r="R13" s="157">
        <f>'II IT-A'!$AO$16</f>
        <v>10.714285714285714</v>
      </c>
      <c r="S13" s="157"/>
      <c r="T13" s="157">
        <f>'II IT-A'!$AQ$16</f>
        <v>66.66666666666666</v>
      </c>
      <c r="U13" s="157"/>
      <c r="W13" s="35">
        <f>J13+L13+N13+P13+R13+T13</f>
        <v>100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4:U5"/>
    <mergeCell ref="S49:U49"/>
    <mergeCell ref="A49:B49"/>
    <mergeCell ref="E48:F48"/>
    <mergeCell ref="M48:N48"/>
    <mergeCell ref="L45:P45"/>
    <mergeCell ref="L41:P41"/>
    <mergeCell ref="Q41:U41"/>
    <mergeCell ref="L43:P43"/>
    <mergeCell ref="A12:A13"/>
    <mergeCell ref="L44:P44"/>
    <mergeCell ref="L34:P34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3</v>
      </c>
      <c r="B12" s="33" t="str">
        <f>'II IT-A'!Y18</f>
        <v>133BD</v>
      </c>
      <c r="C12" s="150" t="str">
        <f>'II IT-A'!$Z$18</f>
        <v>G Deepthi[Physics]</v>
      </c>
      <c r="D12" s="137">
        <f>'II IT-A'!$AA$18</f>
        <v>84</v>
      </c>
      <c r="E12" s="137">
        <f>'II IT-A'!$AB$18</f>
        <v>0</v>
      </c>
      <c r="F12" s="144">
        <f>'II IT-A'!$AC$18</f>
        <v>84</v>
      </c>
      <c r="G12" s="144">
        <f>'II IT-A'!$AD$18</f>
        <v>0</v>
      </c>
      <c r="H12" s="32">
        <f>'II IT-A'!AE18</f>
        <v>82</v>
      </c>
      <c r="I12" s="32">
        <f>'II IT-A'!AF18</f>
        <v>2</v>
      </c>
      <c r="J12" s="34">
        <f>'II IT-A'!AG18</f>
        <v>0</v>
      </c>
      <c r="K12" s="34">
        <f>'II IT-A'!AH18</f>
        <v>1</v>
      </c>
      <c r="L12" s="34">
        <f>'II IT-A'!AI18</f>
        <v>23</v>
      </c>
      <c r="M12" s="34">
        <f>'II IT-A'!AJ18</f>
        <v>12</v>
      </c>
      <c r="N12" s="34">
        <f>'II IT-A'!AK18</f>
        <v>29</v>
      </c>
      <c r="O12" s="34">
        <f>'II IT-A'!AL18</f>
        <v>14</v>
      </c>
      <c r="P12" s="34">
        <f>'II IT-A'!AM18</f>
        <v>10</v>
      </c>
      <c r="Q12" s="34">
        <f>'II IT-A'!AN18</f>
        <v>8</v>
      </c>
      <c r="R12" s="34">
        <f>'II IT-A'!AO18</f>
        <v>11</v>
      </c>
      <c r="S12" s="34">
        <f>'II IT-A'!AP18</f>
        <v>12</v>
      </c>
      <c r="T12" s="34">
        <f>'II IT-A'!AQ18</f>
        <v>8</v>
      </c>
      <c r="U12" s="34">
        <f>'II IT-A'!AR18</f>
        <v>10</v>
      </c>
      <c r="W12" s="35">
        <f>J12+L12+N12+P12+R12+T12</f>
        <v>81</v>
      </c>
      <c r="X12" s="35">
        <f>K12+M12+O12+Q12+S12+U12</f>
        <v>57</v>
      </c>
    </row>
    <row r="13" spans="1:24" ht="19.5" customHeight="1" thickBot="1">
      <c r="A13" s="138"/>
      <c r="B13" s="36" t="str">
        <f>'II IT-A'!Y19</f>
        <v>M-IV</v>
      </c>
      <c r="C13" s="151"/>
      <c r="D13" s="138"/>
      <c r="E13" s="138"/>
      <c r="F13" s="145"/>
      <c r="G13" s="145"/>
      <c r="H13" s="37">
        <f>'II IT-A'!AE19</f>
        <v>97.61904761904762</v>
      </c>
      <c r="I13" s="37">
        <f>'II IT-A'!AF19</f>
        <v>2.380952380952381</v>
      </c>
      <c r="J13" s="157">
        <f>'II IT-A'!$AG$19</f>
        <v>0</v>
      </c>
      <c r="K13" s="157"/>
      <c r="L13" s="157">
        <f>'II IT-A'!$AI$19</f>
        <v>27.380952380952383</v>
      </c>
      <c r="M13" s="157"/>
      <c r="N13" s="157">
        <f>'II IT-A'!$AK$19</f>
        <v>34.523809523809526</v>
      </c>
      <c r="O13" s="157"/>
      <c r="P13" s="157">
        <f>'II IT-A'!$AM$19</f>
        <v>11.904761904761903</v>
      </c>
      <c r="Q13" s="157"/>
      <c r="R13" s="157">
        <f>'II IT-A'!$AO$19</f>
        <v>13.095238095238097</v>
      </c>
      <c r="S13" s="157"/>
      <c r="T13" s="157">
        <f>'II IT-A'!$AQ$19</f>
        <v>9.523809523809524</v>
      </c>
      <c r="U13" s="157"/>
      <c r="W13" s="35">
        <f>J13+L13+N13+P13+R13+T13</f>
        <v>96.42857142857143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4:U5"/>
    <mergeCell ref="S49:U49"/>
    <mergeCell ref="A49:B49"/>
    <mergeCell ref="E48:F48"/>
    <mergeCell ref="M48:N48"/>
    <mergeCell ref="L45:P45"/>
    <mergeCell ref="L41:P41"/>
    <mergeCell ref="Q41:U41"/>
    <mergeCell ref="L43:P43"/>
    <mergeCell ref="A12:A13"/>
    <mergeCell ref="L44:P44"/>
    <mergeCell ref="L34:P34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2">
      <selection activeCell="A4" sqref="A4:U5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4</v>
      </c>
      <c r="B12" s="33" t="str">
        <f>'II IT-A'!Y21</f>
        <v>133AG</v>
      </c>
      <c r="C12" s="150" t="str">
        <f>'II IT-A'!$Z$21</f>
        <v>K Padma[Maths]</v>
      </c>
      <c r="D12" s="137">
        <f>'II IT-A'!$AA$21</f>
        <v>84</v>
      </c>
      <c r="E12" s="137">
        <f>'II IT-A'!$AB$21</f>
        <v>0</v>
      </c>
      <c r="F12" s="144">
        <f>'II IT-A'!$AC$21</f>
        <v>83</v>
      </c>
      <c r="G12" s="144">
        <f>'II IT-A'!$AD$21</f>
        <v>1</v>
      </c>
      <c r="H12" s="32">
        <f>'II IT-A'!AE21</f>
        <v>80</v>
      </c>
      <c r="I12" s="32">
        <f>'II IT-A'!AF21</f>
        <v>3</v>
      </c>
      <c r="J12" s="34">
        <f>'II IT-A'!AG21</f>
        <v>0</v>
      </c>
      <c r="K12" s="34">
        <f>'II IT-A'!AH21</f>
        <v>2</v>
      </c>
      <c r="L12" s="34">
        <f>'II IT-A'!AI21</f>
        <v>1</v>
      </c>
      <c r="M12" s="34">
        <f>'II IT-A'!AJ21</f>
        <v>2</v>
      </c>
      <c r="N12" s="34">
        <f>'II IT-A'!AK21</f>
        <v>4</v>
      </c>
      <c r="O12" s="34">
        <f>'II IT-A'!AL21</f>
        <v>5</v>
      </c>
      <c r="P12" s="34">
        <f>'II IT-A'!AM21</f>
        <v>14</v>
      </c>
      <c r="Q12" s="34">
        <f>'II IT-A'!AN21</f>
        <v>13</v>
      </c>
      <c r="R12" s="34">
        <f>'II IT-A'!AO21</f>
        <v>26</v>
      </c>
      <c r="S12" s="34">
        <f>'II IT-A'!AP21</f>
        <v>15</v>
      </c>
      <c r="T12" s="34">
        <f>'II IT-A'!AQ21</f>
        <v>36</v>
      </c>
      <c r="U12" s="34">
        <f>'II IT-A'!AR21</f>
        <v>20</v>
      </c>
      <c r="W12" s="35">
        <f>J12+L12+N12+P12+R12+T12</f>
        <v>81</v>
      </c>
      <c r="X12" s="35">
        <f>K12+M12+O12+Q12+S12+U12</f>
        <v>57</v>
      </c>
    </row>
    <row r="13" spans="1:24" ht="19.5" customHeight="1" thickBot="1">
      <c r="A13" s="138"/>
      <c r="B13" s="36" t="str">
        <f>'II IT-A'!Y22</f>
        <v>DS C++</v>
      </c>
      <c r="C13" s="151"/>
      <c r="D13" s="138"/>
      <c r="E13" s="138"/>
      <c r="F13" s="145"/>
      <c r="G13" s="145"/>
      <c r="H13" s="37">
        <f>'II IT-A'!AE22</f>
        <v>96.3855421686747</v>
      </c>
      <c r="I13" s="37">
        <f>'II IT-A'!AF22</f>
        <v>3.614457831325301</v>
      </c>
      <c r="J13" s="157">
        <f>'II IT-A'!$AG$22</f>
        <v>0</v>
      </c>
      <c r="K13" s="157"/>
      <c r="L13" s="157">
        <f>'II IT-A'!$AI$22</f>
        <v>1.2048192771084338</v>
      </c>
      <c r="M13" s="157"/>
      <c r="N13" s="157">
        <f>'II IT-A'!$AK$22</f>
        <v>4.819277108433735</v>
      </c>
      <c r="O13" s="157"/>
      <c r="P13" s="157">
        <f>'II IT-A'!$AM$22</f>
        <v>16.867469879518072</v>
      </c>
      <c r="Q13" s="157"/>
      <c r="R13" s="157">
        <f>'II IT-A'!$AO$22</f>
        <v>31.32530120481928</v>
      </c>
      <c r="S13" s="157"/>
      <c r="T13" s="157">
        <f>'II IT-A'!$AQ$22</f>
        <v>43.373493975903614</v>
      </c>
      <c r="U13" s="157"/>
      <c r="W13" s="35">
        <f>J13+L13+N13+P13+R13+T13</f>
        <v>97.59036144578313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P13:Q13"/>
    <mergeCell ref="N13:O1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5</v>
      </c>
      <c r="B12" s="33" t="str">
        <f>'II IT-A'!Y24</f>
        <v>133AJ</v>
      </c>
      <c r="C12" s="150" t="str">
        <f>'II IT-A'!$Z$24</f>
        <v>G Sangeetha[Maths]</v>
      </c>
      <c r="D12" s="137">
        <f>'II IT-A'!$AA$24</f>
        <v>84</v>
      </c>
      <c r="E12" s="137">
        <f>'II IT-A'!$AB$24</f>
        <v>0</v>
      </c>
      <c r="F12" s="144">
        <f>'II IT-A'!$AC$24</f>
        <v>83</v>
      </c>
      <c r="G12" s="144">
        <f>'II IT-A'!$AD$24</f>
        <v>1</v>
      </c>
      <c r="H12" s="32">
        <f>'II IT-A'!AE24</f>
        <v>77</v>
      </c>
      <c r="I12" s="32">
        <f>'II IT-A'!AF24</f>
        <v>6</v>
      </c>
      <c r="J12" s="34">
        <f>'II IT-A'!AG24</f>
        <v>0</v>
      </c>
      <c r="K12" s="34">
        <f>'II IT-A'!AH24</f>
        <v>2</v>
      </c>
      <c r="L12" s="34">
        <f>'II IT-A'!AI24</f>
        <v>1</v>
      </c>
      <c r="M12" s="34">
        <f>'II IT-A'!AJ24</f>
        <v>2</v>
      </c>
      <c r="N12" s="34">
        <f>'II IT-A'!AK24</f>
        <v>6</v>
      </c>
      <c r="O12" s="34">
        <f>'II IT-A'!AL24</f>
        <v>7</v>
      </c>
      <c r="P12" s="34">
        <f>'II IT-A'!AM24</f>
        <v>19</v>
      </c>
      <c r="Q12" s="34">
        <f>'II IT-A'!AN24</f>
        <v>6</v>
      </c>
      <c r="R12" s="34">
        <f>'II IT-A'!AO24</f>
        <v>34</v>
      </c>
      <c r="S12" s="34">
        <f>'II IT-A'!AP24</f>
        <v>21</v>
      </c>
      <c r="T12" s="34">
        <f>'II IT-A'!AQ24</f>
        <v>18</v>
      </c>
      <c r="U12" s="34">
        <f>'II IT-A'!AR24</f>
        <v>15</v>
      </c>
      <c r="W12" s="35">
        <f>J12+L12+N12+P12+R12+T12</f>
        <v>78</v>
      </c>
      <c r="X12" s="35">
        <f>K12+M12+O12+Q12+S12+U12</f>
        <v>53</v>
      </c>
    </row>
    <row r="13" spans="1:24" ht="19.5" customHeight="1" thickBot="1">
      <c r="A13" s="138"/>
      <c r="B13" s="36" t="str">
        <f>'II IT-A'!Y25</f>
        <v>DLD</v>
      </c>
      <c r="C13" s="151"/>
      <c r="D13" s="138"/>
      <c r="E13" s="138"/>
      <c r="F13" s="145"/>
      <c r="G13" s="145"/>
      <c r="H13" s="37">
        <f>'II IT-A'!AE25</f>
        <v>92.7710843373494</v>
      </c>
      <c r="I13" s="37">
        <f>'II IT-A'!AF25</f>
        <v>7.228915662650602</v>
      </c>
      <c r="J13" s="157">
        <f>'II IT-A'!$AG$25</f>
        <v>0</v>
      </c>
      <c r="K13" s="157"/>
      <c r="L13" s="157">
        <f>'II IT-A'!$AI$25</f>
        <v>1.2048192771084338</v>
      </c>
      <c r="M13" s="157"/>
      <c r="N13" s="157">
        <f>'II IT-A'!$AK$25</f>
        <v>7.228915662650602</v>
      </c>
      <c r="O13" s="157"/>
      <c r="P13" s="157">
        <f>'II IT-A'!$AM$25</f>
        <v>22.89156626506024</v>
      </c>
      <c r="Q13" s="157"/>
      <c r="R13" s="157">
        <f>'II IT-A'!$AO$25</f>
        <v>40.963855421686745</v>
      </c>
      <c r="S13" s="157"/>
      <c r="T13" s="157">
        <f>'II IT-A'!$AQ$25</f>
        <v>21.686746987951807</v>
      </c>
      <c r="U13" s="157"/>
      <c r="W13" s="35">
        <f>J13+L13+N13+P13+R13+T13</f>
        <v>93.97590361445782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4:U5"/>
    <mergeCell ref="S49:U49"/>
    <mergeCell ref="A49:B49"/>
    <mergeCell ref="E48:F48"/>
    <mergeCell ref="M48:N48"/>
    <mergeCell ref="L45:P45"/>
    <mergeCell ref="L41:P41"/>
    <mergeCell ref="Q41:U41"/>
    <mergeCell ref="L43:P43"/>
    <mergeCell ref="A12:A13"/>
    <mergeCell ref="L44:P44"/>
    <mergeCell ref="L34:P34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6</v>
      </c>
      <c r="B12" s="33">
        <f>'II IT-A'!Y28</f>
        <v>13307</v>
      </c>
      <c r="C12" s="150" t="str">
        <f>'II IT-A'!$Z$28</f>
        <v>R Divya Bharathi[Chemistry]</v>
      </c>
      <c r="D12" s="137">
        <f>'II IT-A'!$AA$28</f>
        <v>84</v>
      </c>
      <c r="E12" s="137">
        <f>'II IT-A'!$AB$28</f>
        <v>0</v>
      </c>
      <c r="F12" s="144">
        <f>'II IT-A'!$AC$28</f>
        <v>84</v>
      </c>
      <c r="G12" s="144">
        <f>'II IT-A'!$AD$28</f>
        <v>0</v>
      </c>
      <c r="H12" s="32">
        <f>'II IT-A'!AE28</f>
        <v>84</v>
      </c>
      <c r="I12" s="32">
        <f>'II IT-A'!AF28</f>
        <v>0</v>
      </c>
      <c r="J12" s="34">
        <f>'II IT-A'!AG28</f>
        <v>58</v>
      </c>
      <c r="K12" s="34">
        <f>'II IT-A'!AH28</f>
        <v>56</v>
      </c>
      <c r="L12" s="34">
        <f>'II IT-A'!AI28</f>
        <v>13</v>
      </c>
      <c r="M12" s="34">
        <f>'II IT-A'!AJ28</f>
        <v>13</v>
      </c>
      <c r="N12" s="34">
        <f>'II IT-A'!AK28</f>
        <v>4</v>
      </c>
      <c r="O12" s="34">
        <f>'II IT-A'!AL28</f>
        <v>4</v>
      </c>
      <c r="P12" s="34">
        <f>'II IT-A'!AM28</f>
        <v>8</v>
      </c>
      <c r="Q12" s="34">
        <f>'II IT-A'!AN28</f>
        <v>6</v>
      </c>
      <c r="R12" s="34">
        <f>'II IT-A'!AO28</f>
        <v>1</v>
      </c>
      <c r="S12" s="34">
        <f>'II IT-A'!AP28</f>
        <v>1</v>
      </c>
      <c r="T12" s="34">
        <f>'II IT-A'!AQ28</f>
        <v>0</v>
      </c>
      <c r="U12" s="34">
        <f>'II IT-A'!AR28</f>
        <v>0</v>
      </c>
      <c r="W12" s="35">
        <f>J12+L12+N12+P12+R12+T12</f>
        <v>84</v>
      </c>
      <c r="X12" s="35">
        <f>K12+M12+O12+Q12+S12+U12</f>
        <v>80</v>
      </c>
    </row>
    <row r="13" spans="1:24" ht="19.5" customHeight="1" thickBot="1">
      <c r="A13" s="138"/>
      <c r="B13" s="36" t="str">
        <f>'II IT-A'!Y29</f>
        <v>DS C++ LAB</v>
      </c>
      <c r="C13" s="151"/>
      <c r="D13" s="138"/>
      <c r="E13" s="138"/>
      <c r="F13" s="145"/>
      <c r="G13" s="145"/>
      <c r="H13" s="37">
        <f>'II IT-A'!AE29</f>
        <v>100</v>
      </c>
      <c r="I13" s="37">
        <f>'II IT-A'!AF29</f>
        <v>0</v>
      </c>
      <c r="J13" s="157">
        <f>'II IT-A'!$AG$29</f>
        <v>69.04761904761905</v>
      </c>
      <c r="K13" s="157"/>
      <c r="L13" s="157">
        <f>'II IT-A'!$AI$29</f>
        <v>15.476190476190476</v>
      </c>
      <c r="M13" s="157"/>
      <c r="N13" s="157">
        <f>'II IT-A'!$AK$29</f>
        <v>4.761904761904762</v>
      </c>
      <c r="O13" s="157"/>
      <c r="P13" s="157">
        <f>'II IT-A'!$AM$29</f>
        <v>9.523809523809524</v>
      </c>
      <c r="Q13" s="157"/>
      <c r="R13" s="157">
        <f>'II IT-A'!$AO$29</f>
        <v>1.1904761904761905</v>
      </c>
      <c r="S13" s="157"/>
      <c r="T13" s="157">
        <f>'II IT-A'!$AQ$29</f>
        <v>0</v>
      </c>
      <c r="U13" s="157"/>
      <c r="W13" s="35">
        <f>J13+L13+N13+P13+R13+T13</f>
        <v>100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P13:Q13"/>
    <mergeCell ref="N13:O1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7</v>
      </c>
      <c r="B12" s="33">
        <f>'II IT-A'!Y31</f>
        <v>13319</v>
      </c>
      <c r="C12" s="150" t="str">
        <f>'II IT-A'!$Z$31</f>
        <v>G Deepthi[Physics]</v>
      </c>
      <c r="D12" s="137">
        <f>'II IT-A'!$AA$31</f>
        <v>84</v>
      </c>
      <c r="E12" s="137">
        <f>'II IT-A'!$AB$31</f>
        <v>0</v>
      </c>
      <c r="F12" s="144">
        <f>'II IT-A'!$AC$31</f>
        <v>84</v>
      </c>
      <c r="G12" s="144">
        <f>'II IT-A'!$AD$31</f>
        <v>0</v>
      </c>
      <c r="H12" s="32">
        <f>'II IT-A'!AE31</f>
        <v>84</v>
      </c>
      <c r="I12" s="32">
        <f>'II IT-A'!AF31</f>
        <v>0</v>
      </c>
      <c r="J12" s="34">
        <f>'II IT-A'!AG31</f>
        <v>37</v>
      </c>
      <c r="K12" s="34">
        <f>'II IT-A'!AH31</f>
        <v>26</v>
      </c>
      <c r="L12" s="34">
        <f>'II IT-A'!AI31</f>
        <v>44</v>
      </c>
      <c r="M12" s="34">
        <f>'II IT-A'!AJ31</f>
        <v>31</v>
      </c>
      <c r="N12" s="34">
        <f>'II IT-A'!AK31</f>
        <v>1</v>
      </c>
      <c r="O12" s="34">
        <f>'II IT-A'!AL31</f>
        <v>1</v>
      </c>
      <c r="P12" s="34">
        <f>'II IT-A'!AM31</f>
        <v>2</v>
      </c>
      <c r="Q12" s="34">
        <f>'II IT-A'!AN31</f>
        <v>2</v>
      </c>
      <c r="R12" s="34">
        <f>'II IT-A'!AO31</f>
        <v>0</v>
      </c>
      <c r="S12" s="34">
        <f>'II IT-A'!AP31</f>
        <v>0</v>
      </c>
      <c r="T12" s="34">
        <f>'II IT-A'!AQ31</f>
        <v>0</v>
      </c>
      <c r="U12" s="34">
        <f>'II IT-A'!AR31</f>
        <v>0</v>
      </c>
      <c r="W12" s="35">
        <f>J12+L12+N12+P12+R12+T12</f>
        <v>84</v>
      </c>
      <c r="X12" s="35">
        <f>K12+M12+O12+Q12+S12+U12</f>
        <v>60</v>
      </c>
    </row>
    <row r="13" spans="1:24" ht="19.5" customHeight="1" thickBot="1">
      <c r="A13" s="138"/>
      <c r="B13" s="36" t="str">
        <f>'II IT-A'!Y32</f>
        <v>IT WORKSHOP</v>
      </c>
      <c r="C13" s="151"/>
      <c r="D13" s="138"/>
      <c r="E13" s="138"/>
      <c r="F13" s="145"/>
      <c r="G13" s="145"/>
      <c r="H13" s="37">
        <f>'II IT-A'!AE32</f>
        <v>100</v>
      </c>
      <c r="I13" s="37">
        <f>'II IT-A'!AF32</f>
        <v>0</v>
      </c>
      <c r="J13" s="157">
        <f>'II IT-A'!$AG$32</f>
        <v>44.047619047619044</v>
      </c>
      <c r="K13" s="157"/>
      <c r="L13" s="157">
        <f>'II IT-A'!$AI$32</f>
        <v>52.38095238095239</v>
      </c>
      <c r="M13" s="157"/>
      <c r="N13" s="157">
        <f>'II IT-A'!$AK$32</f>
        <v>1.1904761904761905</v>
      </c>
      <c r="O13" s="157"/>
      <c r="P13" s="157">
        <f>'II IT-A'!$AM$32</f>
        <v>2.380952380952381</v>
      </c>
      <c r="Q13" s="157"/>
      <c r="R13" s="157">
        <f>'II IT-A'!$AO$32</f>
        <v>0</v>
      </c>
      <c r="S13" s="157"/>
      <c r="T13" s="157">
        <f>'II IT-A'!$AQ$32</f>
        <v>0</v>
      </c>
      <c r="U13" s="157"/>
      <c r="W13" s="35">
        <f>J13+L13+N13+P13+R13+T13</f>
        <v>100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4:U5"/>
    <mergeCell ref="S49:U49"/>
    <mergeCell ref="A49:B49"/>
    <mergeCell ref="E48:F48"/>
    <mergeCell ref="M48:N48"/>
    <mergeCell ref="L45:P45"/>
    <mergeCell ref="L41:P41"/>
    <mergeCell ref="Q41:U41"/>
    <mergeCell ref="L43:P43"/>
    <mergeCell ref="A12:A13"/>
    <mergeCell ref="L44:P44"/>
    <mergeCell ref="L34:P34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Kittus</dc:creator>
  <cp:keywords/>
  <dc:description/>
  <cp:lastModifiedBy>Thotapally</cp:lastModifiedBy>
  <cp:lastPrinted>2019-07-19T09:24:21Z</cp:lastPrinted>
  <dcterms:created xsi:type="dcterms:W3CDTF">2017-03-17T14:17:27Z</dcterms:created>
  <dcterms:modified xsi:type="dcterms:W3CDTF">2019-07-19T09:30:38Z</dcterms:modified>
  <cp:category/>
  <cp:version/>
  <cp:contentType/>
  <cp:contentStatus/>
</cp:coreProperties>
</file>